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GIONERIA\ECONOMICA\BILANCI E RELAZIONI\APSP\BILANCIO 2025\2025.12.31\"/>
    </mc:Choice>
  </mc:AlternateContent>
  <xr:revisionPtr revIDLastSave="0" documentId="13_ncr:1_{87BD6736-6B92-46F1-8ADB-93691F745752}" xr6:coauthVersionLast="36" xr6:coauthVersionMax="36" xr10:uidLastSave="{00000000-0000-0000-0000-000000000000}"/>
  <bookViews>
    <workbookView xWindow="0" yWindow="0" windowWidth="28800" windowHeight="11025" xr2:uid="{D74F7BA3-0838-4FC2-B14D-66EF50FCE1D4}"/>
  </bookViews>
  <sheets>
    <sheet name="Canoni 2025" sheetId="1" r:id="rId1"/>
  </sheets>
  <definedNames>
    <definedName name="_xlnm._FilterDatabase" localSheetId="0" hidden="1">'Canoni 2025'!$A$1:$AI$93</definedName>
    <definedName name="_xlnm.Print_Area" localSheetId="0">'Canoni 2025'!$A$1:$AI$69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2" i="1" l="1"/>
  <c r="AB70" i="1"/>
  <c r="AG69" i="1"/>
  <c r="AD69" i="1"/>
  <c r="AB69" i="1"/>
  <c r="AA69" i="1"/>
  <c r="Z69" i="1"/>
  <c r="U69" i="1"/>
  <c r="AG68" i="1"/>
  <c r="AD68" i="1"/>
  <c r="AB68" i="1"/>
  <c r="AA68" i="1"/>
  <c r="Z68" i="1"/>
  <c r="U68" i="1"/>
  <c r="AD67" i="1"/>
  <c r="AB67" i="1"/>
  <c r="AA67" i="1"/>
  <c r="Z67" i="1"/>
  <c r="U67" i="1"/>
  <c r="AD66" i="1"/>
  <c r="AB66" i="1"/>
  <c r="AA66" i="1"/>
  <c r="Z66" i="1"/>
  <c r="U66" i="1"/>
  <c r="P66" i="1"/>
  <c r="AD65" i="1"/>
  <c r="AB65" i="1"/>
  <c r="AA65" i="1"/>
  <c r="Z65" i="1"/>
  <c r="U65" i="1"/>
  <c r="AD64" i="1"/>
  <c r="AB64" i="1"/>
  <c r="AA64" i="1"/>
  <c r="Z64" i="1"/>
  <c r="U64" i="1"/>
  <c r="AD63" i="1"/>
  <c r="AB63" i="1"/>
  <c r="AA63" i="1"/>
  <c r="Z63" i="1"/>
  <c r="U63" i="1"/>
  <c r="P63" i="1"/>
  <c r="AD62" i="1"/>
  <c r="AB62" i="1"/>
  <c r="AA62" i="1"/>
  <c r="Z62" i="1"/>
  <c r="U62" i="1"/>
  <c r="P62" i="1"/>
  <c r="AD61" i="1"/>
  <c r="AD60" i="1"/>
  <c r="AB60" i="1"/>
  <c r="AA60" i="1"/>
  <c r="Z60" i="1"/>
  <c r="U60" i="1"/>
  <c r="P60" i="1"/>
  <c r="AD57" i="1"/>
  <c r="AB57" i="1"/>
  <c r="AA57" i="1"/>
  <c r="Z57" i="1"/>
  <c r="U57" i="1"/>
  <c r="P57" i="1"/>
  <c r="AD56" i="1"/>
  <c r="AB56" i="1"/>
  <c r="AA56" i="1"/>
  <c r="Z56" i="1"/>
  <c r="U56" i="1"/>
  <c r="P56" i="1"/>
  <c r="AD55" i="1"/>
  <c r="AB55" i="1"/>
  <c r="AA55" i="1"/>
  <c r="Z55" i="1"/>
  <c r="U55" i="1"/>
  <c r="P55" i="1"/>
  <c r="AD54" i="1"/>
  <c r="AB54" i="1"/>
  <c r="AA54" i="1"/>
  <c r="Z54" i="1"/>
  <c r="U54" i="1"/>
  <c r="P54" i="1"/>
  <c r="AD53" i="1"/>
  <c r="AB53" i="1"/>
  <c r="AA53" i="1"/>
  <c r="Z53" i="1"/>
  <c r="U53" i="1"/>
  <c r="P53" i="1"/>
  <c r="AD52" i="1"/>
  <c r="AB52" i="1"/>
  <c r="AA52" i="1"/>
  <c r="Z52" i="1"/>
  <c r="U52" i="1"/>
  <c r="P52" i="1"/>
  <c r="AD51" i="1"/>
  <c r="AB51" i="1"/>
  <c r="AA51" i="1"/>
  <c r="Z51" i="1"/>
  <c r="U51" i="1"/>
  <c r="P51" i="1"/>
  <c r="AD50" i="1"/>
  <c r="AB50" i="1"/>
  <c r="AA50" i="1"/>
  <c r="Z50" i="1"/>
  <c r="U50" i="1"/>
  <c r="P50" i="1"/>
  <c r="AD49" i="1"/>
  <c r="AB49" i="1"/>
  <c r="AA49" i="1"/>
  <c r="Z49" i="1"/>
  <c r="U49" i="1"/>
  <c r="P49" i="1"/>
  <c r="AD48" i="1"/>
  <c r="AB48" i="1"/>
  <c r="AA48" i="1"/>
  <c r="Z48" i="1"/>
  <c r="U48" i="1"/>
  <c r="P48" i="1"/>
  <c r="AD47" i="1"/>
  <c r="AD46" i="1"/>
  <c r="AB46" i="1"/>
  <c r="AA46" i="1"/>
  <c r="Z46" i="1"/>
  <c r="U46" i="1"/>
  <c r="P46" i="1"/>
  <c r="AD45" i="1"/>
  <c r="AB45" i="1"/>
  <c r="AA45" i="1"/>
  <c r="U45" i="1"/>
  <c r="P45" i="1"/>
  <c r="AD44" i="1"/>
  <c r="AB44" i="1"/>
  <c r="AA44" i="1"/>
  <c r="Z44" i="1"/>
  <c r="U44" i="1"/>
  <c r="P44" i="1"/>
  <c r="AD43" i="1"/>
  <c r="AB43" i="1"/>
  <c r="AA43" i="1"/>
  <c r="Z43" i="1"/>
  <c r="U43" i="1"/>
  <c r="P43" i="1"/>
  <c r="AD42" i="1"/>
  <c r="AB42" i="1"/>
  <c r="AA42" i="1"/>
  <c r="Z42" i="1"/>
  <c r="U42" i="1"/>
  <c r="P42" i="1"/>
  <c r="AD41" i="1"/>
  <c r="AB41" i="1"/>
  <c r="AA41" i="1"/>
  <c r="Z41" i="1"/>
  <c r="AD40" i="1"/>
  <c r="AD39" i="1"/>
  <c r="AB39" i="1"/>
  <c r="AA39" i="1"/>
  <c r="Z39" i="1"/>
  <c r="AD38" i="1"/>
  <c r="AB38" i="1"/>
  <c r="AA38" i="1"/>
  <c r="Z38" i="1"/>
  <c r="U38" i="1"/>
  <c r="AD37" i="1"/>
  <c r="AB37" i="1"/>
  <c r="AA37" i="1"/>
  <c r="Z37" i="1"/>
  <c r="U37" i="1"/>
  <c r="AD36" i="1"/>
  <c r="AB36" i="1"/>
  <c r="AA36" i="1"/>
  <c r="Z36" i="1"/>
  <c r="U36" i="1"/>
  <c r="AD35" i="1"/>
  <c r="AB35" i="1"/>
  <c r="AA35" i="1"/>
  <c r="Z35" i="1"/>
  <c r="U35" i="1"/>
  <c r="S35" i="1"/>
  <c r="P35" i="1"/>
  <c r="AD34" i="1"/>
  <c r="AB34" i="1"/>
  <c r="AA34" i="1"/>
  <c r="Z34" i="1"/>
  <c r="U34" i="1"/>
  <c r="S34" i="1"/>
  <c r="P34" i="1"/>
  <c r="AD33" i="1"/>
  <c r="AB33" i="1"/>
  <c r="AA33" i="1"/>
  <c r="Z33" i="1"/>
  <c r="U33" i="1"/>
  <c r="S33" i="1"/>
  <c r="P33" i="1"/>
  <c r="AD32" i="1"/>
  <c r="AB32" i="1"/>
  <c r="AA32" i="1"/>
  <c r="Z32" i="1"/>
  <c r="U32" i="1"/>
  <c r="S32" i="1"/>
  <c r="P32" i="1"/>
  <c r="AD31" i="1"/>
  <c r="AB31" i="1"/>
  <c r="AA31" i="1"/>
  <c r="Z31" i="1"/>
  <c r="U31" i="1"/>
  <c r="S31" i="1"/>
  <c r="P31" i="1"/>
  <c r="AD30" i="1"/>
  <c r="AB30" i="1"/>
  <c r="AA30" i="1"/>
  <c r="Z30" i="1"/>
  <c r="U30" i="1"/>
  <c r="S30" i="1"/>
  <c r="P30" i="1"/>
  <c r="AD29" i="1"/>
  <c r="AB29" i="1"/>
  <c r="AA29" i="1"/>
  <c r="Z29" i="1"/>
  <c r="U29" i="1"/>
  <c r="S29" i="1"/>
  <c r="P29" i="1"/>
  <c r="AD28" i="1"/>
  <c r="AB28" i="1"/>
  <c r="AA28" i="1"/>
  <c r="Z28" i="1"/>
  <c r="U28" i="1"/>
  <c r="S28" i="1"/>
  <c r="P28" i="1"/>
  <c r="AD27" i="1"/>
  <c r="AB27" i="1"/>
  <c r="AA27" i="1"/>
  <c r="Z27" i="1"/>
  <c r="U27" i="1"/>
  <c r="S27" i="1"/>
  <c r="P27" i="1"/>
  <c r="AD26" i="1"/>
  <c r="AB26" i="1"/>
  <c r="AA26" i="1"/>
  <c r="Z26" i="1"/>
  <c r="U26" i="1"/>
  <c r="S26" i="1"/>
  <c r="P26" i="1"/>
  <c r="AD25" i="1"/>
  <c r="AB25" i="1"/>
  <c r="AA25" i="1"/>
  <c r="Z25" i="1"/>
  <c r="P25" i="1"/>
  <c r="AD24" i="1"/>
  <c r="AB24" i="1"/>
  <c r="AA24" i="1"/>
  <c r="Z24" i="1"/>
  <c r="U24" i="1"/>
  <c r="S24" i="1"/>
  <c r="P24" i="1"/>
  <c r="AD23" i="1"/>
  <c r="AB23" i="1"/>
  <c r="AA23" i="1"/>
  <c r="Z23" i="1"/>
  <c r="U23" i="1"/>
  <c r="S23" i="1"/>
  <c r="P23" i="1"/>
  <c r="AD22" i="1"/>
  <c r="AB22" i="1"/>
  <c r="AA22" i="1"/>
  <c r="Z22" i="1"/>
  <c r="U22" i="1"/>
  <c r="S22" i="1"/>
  <c r="P22" i="1"/>
  <c r="AD21" i="1"/>
  <c r="AB21" i="1"/>
  <c r="AA21" i="1"/>
  <c r="Z21" i="1"/>
  <c r="U21" i="1"/>
  <c r="S21" i="1"/>
  <c r="P21" i="1"/>
  <c r="AD20" i="1"/>
  <c r="AB20" i="1"/>
  <c r="AA20" i="1"/>
  <c r="Z20" i="1"/>
  <c r="U20" i="1"/>
  <c r="S20" i="1"/>
  <c r="P20" i="1"/>
  <c r="AD19" i="1"/>
  <c r="AB19" i="1"/>
  <c r="AA19" i="1"/>
  <c r="Z19" i="1"/>
  <c r="U19" i="1"/>
  <c r="S19" i="1"/>
  <c r="P19" i="1"/>
  <c r="AD18" i="1"/>
  <c r="AD17" i="1"/>
  <c r="AB17" i="1"/>
  <c r="AA17" i="1"/>
  <c r="Z17" i="1"/>
  <c r="U17" i="1"/>
  <c r="S17" i="1"/>
  <c r="P17" i="1"/>
  <c r="AD16" i="1"/>
  <c r="AB16" i="1"/>
  <c r="AA16" i="1"/>
  <c r="Z16" i="1"/>
  <c r="U16" i="1"/>
  <c r="S16" i="1"/>
  <c r="P16" i="1"/>
  <c r="AD15" i="1"/>
  <c r="AB15" i="1"/>
  <c r="AA15" i="1"/>
  <c r="Z15" i="1"/>
  <c r="U15" i="1"/>
  <c r="AD14" i="1"/>
  <c r="AB14" i="1"/>
  <c r="AA14" i="1"/>
  <c r="Z14" i="1"/>
  <c r="U14" i="1"/>
  <c r="AD13" i="1"/>
  <c r="AB13" i="1"/>
  <c r="AA13" i="1"/>
  <c r="Z13" i="1"/>
  <c r="U13" i="1"/>
  <c r="AD12" i="1"/>
  <c r="AB12" i="1"/>
  <c r="AA12" i="1"/>
  <c r="Z12" i="1"/>
  <c r="U12" i="1"/>
  <c r="AD11" i="1"/>
  <c r="AB11" i="1"/>
  <c r="AA11" i="1"/>
  <c r="Z11" i="1"/>
  <c r="U11" i="1"/>
  <c r="AD10" i="1"/>
  <c r="AB10" i="1"/>
  <c r="AA10" i="1"/>
  <c r="Z10" i="1"/>
  <c r="U10" i="1"/>
  <c r="AD9" i="1"/>
  <c r="AB9" i="1"/>
  <c r="AA9" i="1"/>
  <c r="Z9" i="1"/>
  <c r="U9" i="1"/>
  <c r="AD8" i="1"/>
  <c r="Z8" i="1"/>
  <c r="AD7" i="1"/>
  <c r="AD6" i="1"/>
  <c r="AD5" i="1"/>
  <c r="AD4" i="1"/>
  <c r="AD3" i="1"/>
  <c r="AB3" i="1"/>
  <c r="AA3" i="1"/>
  <c r="Z3" i="1"/>
  <c r="AD2" i="1"/>
  <c r="AB2" i="1"/>
  <c r="AA2" i="1"/>
  <c r="Z2" i="1"/>
  <c r="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Mauro</author>
  </authors>
  <commentList>
    <comment ref="T57" authorId="0" shapeId="0" xr:uid="{01DFDC59-74C9-4DB9-931B-63B765A4CB55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U57" authorId="0" shapeId="0" xr:uid="{790DBF36-0B43-4911-9B19-2247FE087816}">
      <text>
        <r>
          <rPr>
            <b/>
            <sz val="9"/>
            <color indexed="81"/>
            <rFont val="Tahoma"/>
            <family val="2"/>
          </rPr>
          <t>compresi oneri ristrutturazione
n.inv. 7</t>
        </r>
      </text>
    </comment>
    <comment ref="T60" authorId="0" shapeId="0" xr:uid="{58BFC71F-3A85-4F8C-9F17-DBBE65202824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U60" authorId="0" shapeId="0" xr:uid="{15EF7CDD-2A0D-4E6A-9331-C3491F7FDF5B}">
      <text>
        <r>
          <rPr>
            <b/>
            <sz val="9"/>
            <color indexed="81"/>
            <rFont val="Tahoma"/>
            <family val="2"/>
          </rPr>
          <t>compresi oneri ristrutturazione
n.inv. 7</t>
        </r>
      </text>
    </comment>
    <comment ref="T62" authorId="0" shapeId="0" xr:uid="{13C83937-261D-40CB-AC10-1583CC770A31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U62" authorId="0" shapeId="0" xr:uid="{995CB07D-8B97-494F-8DE6-44A0602DC75B}">
      <text>
        <r>
          <rPr>
            <b/>
            <sz val="9"/>
            <color indexed="81"/>
            <rFont val="Tahoma"/>
            <family val="2"/>
          </rPr>
          <t>compresi oneri ristrutturazione
n.inv. 7</t>
        </r>
      </text>
    </comment>
    <comment ref="T63" authorId="0" shapeId="0" xr:uid="{87DC9C26-7B08-4BD8-990E-755718B9EA89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U63" authorId="0" shapeId="0" xr:uid="{4336C89E-88DF-4BD4-BE9C-BF03E7DFEC32}">
      <text>
        <r>
          <rPr>
            <b/>
            <sz val="9"/>
            <color indexed="81"/>
            <rFont val="Tahoma"/>
            <family val="2"/>
          </rPr>
          <t>compresi oneri ristrutturazione
n.inv. 7</t>
        </r>
      </text>
    </comment>
    <comment ref="T64" authorId="0" shapeId="0" xr:uid="{C8508F51-E3B6-4329-8E7F-86A8D6AE6E98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T65" authorId="0" shapeId="0" xr:uid="{E8049977-FD26-4A5F-ACCD-FA5756C0ADC7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T66" authorId="0" shapeId="0" xr:uid="{DFE56C4B-7A1F-44C2-A785-28E4E4CEE4A1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U66" authorId="0" shapeId="0" xr:uid="{4B756B75-1C08-4339-A47D-215C39EDAE53}">
      <text>
        <r>
          <rPr>
            <b/>
            <sz val="9"/>
            <color indexed="81"/>
            <rFont val="Tahoma"/>
            <family val="2"/>
          </rPr>
          <t>compresi oneri ristrutturazione
n.inv. 7</t>
        </r>
      </text>
    </comment>
    <comment ref="T67" authorId="0" shapeId="0" xr:uid="{2AC7EB6B-2AFF-447B-A3DD-2453BD5EC976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U67" authorId="0" shapeId="0" xr:uid="{3EC537C4-CD0B-4C17-9B10-F4F5F99C7DB8}">
      <text>
        <r>
          <rPr>
            <b/>
            <sz val="9"/>
            <color indexed="81"/>
            <rFont val="Tahoma"/>
            <family val="2"/>
          </rPr>
          <t>compresi oneri ristrutturazione
n.inv. 7</t>
        </r>
      </text>
    </comment>
    <comment ref="T68" authorId="0" shapeId="0" xr:uid="{58339B33-0B1C-4008-BE67-C273CC946B4B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U68" authorId="0" shapeId="0" xr:uid="{05A0BAA7-8917-4E36-BBC1-F7F4E2971D57}">
      <text>
        <r>
          <rPr>
            <b/>
            <sz val="9"/>
            <color indexed="81"/>
            <rFont val="Tahoma"/>
            <family val="2"/>
          </rPr>
          <t>compresi oneri ristrutturazione
n.inv. 7</t>
        </r>
      </text>
    </comment>
    <comment ref="T69" authorId="0" shapeId="0" xr:uid="{59AF68AA-06F0-4B8E-8E75-80819ECC241D}">
      <text>
        <r>
          <rPr>
            <b/>
            <sz val="9"/>
            <color indexed="81"/>
            <rFont val="Tahoma"/>
            <family val="2"/>
          </rPr>
          <t>vedi anche inv. n. 7</t>
        </r>
      </text>
    </comment>
    <comment ref="U69" authorId="0" shapeId="0" xr:uid="{D7D72E80-B6EE-4031-AB96-78B8A6D92E97}">
      <text>
        <r>
          <rPr>
            <b/>
            <sz val="9"/>
            <color indexed="81"/>
            <rFont val="Tahoma"/>
            <family val="2"/>
          </rPr>
          <t>compresi oneri ristrutturazione
n.inv. 7</t>
        </r>
      </text>
    </comment>
  </commentList>
</comments>
</file>

<file path=xl/sharedStrings.xml><?xml version="1.0" encoding="utf-8"?>
<sst xmlns="http://schemas.openxmlformats.org/spreadsheetml/2006/main" count="548" uniqueCount="148">
  <si>
    <t>VIA</t>
  </si>
  <si>
    <t>Piano</t>
  </si>
  <si>
    <t>Descrizione</t>
  </si>
  <si>
    <t>cc</t>
  </si>
  <si>
    <t>Quota</t>
  </si>
  <si>
    <t>Pf</t>
  </si>
  <si>
    <t>PT</t>
  </si>
  <si>
    <t>Ped</t>
  </si>
  <si>
    <t>PM</t>
  </si>
  <si>
    <t>sub</t>
  </si>
  <si>
    <t>foglio</t>
  </si>
  <si>
    <t>cat</t>
  </si>
  <si>
    <t>cl</t>
  </si>
  <si>
    <t>tipo</t>
  </si>
  <si>
    <t>cons</t>
  </si>
  <si>
    <t>mq</t>
  </si>
  <si>
    <t>stato</t>
  </si>
  <si>
    <t>parti comuni</t>
  </si>
  <si>
    <t>mq pc</t>
  </si>
  <si>
    <t>n.inv.</t>
  </si>
  <si>
    <t>Val.Inv.</t>
  </si>
  <si>
    <t>RD</t>
  </si>
  <si>
    <t>RA</t>
  </si>
  <si>
    <t>Rend.Cat.</t>
  </si>
  <si>
    <t>coeff</t>
  </si>
  <si>
    <t>Val.patrim</t>
  </si>
  <si>
    <t>Rendita catastale riv. 5%</t>
  </si>
  <si>
    <t>Utilizzo</t>
  </si>
  <si>
    <t>Giorni</t>
  </si>
  <si>
    <t>Possesso</t>
  </si>
  <si>
    <t>pertinenza collegata</t>
  </si>
  <si>
    <t>CANONE 2025</t>
  </si>
  <si>
    <t>DAL</t>
  </si>
  <si>
    <t>AL</t>
  </si>
  <si>
    <t>Via Livenza</t>
  </si>
  <si>
    <t>S1-1-SCALA A</t>
  </si>
  <si>
    <t>Condominio consistente in n. 7 appartamenti + n. 7 garage</t>
  </si>
  <si>
    <t>Lizzana</t>
  </si>
  <si>
    <t>sub 63</t>
  </si>
  <si>
    <t>A2</t>
  </si>
  <si>
    <t>Abitazione civile</t>
  </si>
  <si>
    <t>pertinenza sub. 186</t>
  </si>
  <si>
    <t>S1-1-SCALA B</t>
  </si>
  <si>
    <t>sub 82</t>
  </si>
  <si>
    <t>pertinenza sub. 262</t>
  </si>
  <si>
    <t>sub 83</t>
  </si>
  <si>
    <t>pertinenza sub. 266</t>
  </si>
  <si>
    <t>S1-2-SCALA B</t>
  </si>
  <si>
    <t>sub 86</t>
  </si>
  <si>
    <t>pertinenza sub. 265</t>
  </si>
  <si>
    <t>sub 87</t>
  </si>
  <si>
    <t>pertinenza sub. 240</t>
  </si>
  <si>
    <t>sub 121</t>
  </si>
  <si>
    <t>pertinenza sub. 282</t>
  </si>
  <si>
    <t>Livenza 28-30-32</t>
  </si>
  <si>
    <t>sub 122</t>
  </si>
  <si>
    <t>pertinenza sub. 283</t>
  </si>
  <si>
    <t>sub 186</t>
  </si>
  <si>
    <t>C6</t>
  </si>
  <si>
    <t>Garage</t>
  </si>
  <si>
    <t>S1</t>
  </si>
  <si>
    <t>sub 240</t>
  </si>
  <si>
    <t>sub 262</t>
  </si>
  <si>
    <t>sub 265</t>
  </si>
  <si>
    <t>sub 266</t>
  </si>
  <si>
    <t>sub 282</t>
  </si>
  <si>
    <t>sub 283</t>
  </si>
  <si>
    <t xml:space="preserve"> L. Leno sx, 20</t>
  </si>
  <si>
    <t>S1-T</t>
  </si>
  <si>
    <t>Edificio consistente in: n. 16 appartamenti per un superficie di mq. 1000,00 - cantine a piano seminterrato per mq. 175,00</t>
  </si>
  <si>
    <t>Rovereto</t>
  </si>
  <si>
    <t>sub 17</t>
  </si>
  <si>
    <t>A3</t>
  </si>
  <si>
    <t>Abitazione economica</t>
  </si>
  <si>
    <t>Cantine</t>
  </si>
  <si>
    <t>sub 18</t>
  </si>
  <si>
    <t>sub 19</t>
  </si>
  <si>
    <t>sub 20</t>
  </si>
  <si>
    <t>S1-1</t>
  </si>
  <si>
    <t>sub 21</t>
  </si>
  <si>
    <t>sub 22</t>
  </si>
  <si>
    <t>sub 23</t>
  </si>
  <si>
    <t>sub 24</t>
  </si>
  <si>
    <t>S1-2</t>
  </si>
  <si>
    <t>sub 25</t>
  </si>
  <si>
    <t>sub 26</t>
  </si>
  <si>
    <t>sub 27</t>
  </si>
  <si>
    <t>sub 28</t>
  </si>
  <si>
    <t>S1-3</t>
  </si>
  <si>
    <t>sub 29</t>
  </si>
  <si>
    <t>sub 30</t>
  </si>
  <si>
    <t>sub 31</t>
  </si>
  <si>
    <t>sub 32</t>
  </si>
  <si>
    <t>Valbusa Gr. 13</t>
  </si>
  <si>
    <t>Edificio consistente in: locali ricreativi ad uso terziario e pertinenze mq. 220,00 - n. 20 appartamenti per una superficie di mq. 1015,00 - cantine a piano seminterrato e interrato per mq. 210,00</t>
  </si>
  <si>
    <t>sub 1</t>
  </si>
  <si>
    <t>C2</t>
  </si>
  <si>
    <t>magazzini</t>
  </si>
  <si>
    <t>Parti comuni</t>
  </si>
  <si>
    <t>Valbusa Gr. 11</t>
  </si>
  <si>
    <t>T</t>
  </si>
  <si>
    <t>sub 2</t>
  </si>
  <si>
    <t>C4</t>
  </si>
  <si>
    <t>locali sportivi</t>
  </si>
  <si>
    <t>Valbusa Gr. 17-19-21</t>
  </si>
  <si>
    <t>Valbusa Gr. 13-15</t>
  </si>
  <si>
    <t>A4</t>
  </si>
  <si>
    <t>2minialloggi</t>
  </si>
  <si>
    <t>sub 33</t>
  </si>
  <si>
    <t>sub 34</t>
  </si>
  <si>
    <t>sub 35</t>
  </si>
  <si>
    <t>sub 36</t>
  </si>
  <si>
    <t>sub 37</t>
  </si>
  <si>
    <t>sub 38</t>
  </si>
  <si>
    <t>sub 39</t>
  </si>
  <si>
    <t>sub 40</t>
  </si>
  <si>
    <t>sub 41</t>
  </si>
  <si>
    <t>della Terra 49</t>
  </si>
  <si>
    <t>Edificio consistente in: Piano terra Locali ad uso terziario mq. 125,00 - Androne di entrata mq. 50,00 - Appartamenti 1°, 2° e 3° piano per mq. 550,00 - Mansarda uso ufficio mq. 60,00  - Negozio Via Portici n 33 mq. 90,00 - Retronegozio Via Portici n. 33 mq. 11,00 - Negozio Via Portici n. 28 mq. 115,00 - Soppalco Via Portici n. 28 mq. 55,00 - Magazzini interrati Via Portici n. 28 mq. 130,00</t>
  </si>
  <si>
    <t>sub 11</t>
  </si>
  <si>
    <t>sub 12</t>
  </si>
  <si>
    <t>sub 14</t>
  </si>
  <si>
    <t>sub 15</t>
  </si>
  <si>
    <t>sub 16</t>
  </si>
  <si>
    <t>A10</t>
  </si>
  <si>
    <t>Uffici</t>
  </si>
  <si>
    <t>via Portici 30</t>
  </si>
  <si>
    <t>S1-S2-S3</t>
  </si>
  <si>
    <t>C1</t>
  </si>
  <si>
    <t>negozi</t>
  </si>
  <si>
    <t>via Portici 28</t>
  </si>
  <si>
    <t>S2-S3</t>
  </si>
  <si>
    <t>via Portici 32</t>
  </si>
  <si>
    <t>S2</t>
  </si>
  <si>
    <t>della Terra 45</t>
  </si>
  <si>
    <t>Edificio consistente in: Piano terra atrio  e locali uso terziario mq. 130,00 - appartamenti a piano terra, 1° e 2° piano mq. 455,00 - cantine a primo piano sottostrada mq. 80,00 - sottotetto mq. 175,00 - appartamento 1° piano Via Portici mq. 110,00 - locali sede ex ECA a piano terra mq. 105,00 - negozio a piano terra Via Portici mq. 65 - avvolto e retro negozio Via Portici mq. 40,00 - locale a 1° piano Via Portici mq. 30,00 - soppalco e retro negozio Via Portici mq. 10,00 - cortile interno di parte p.ed. 390 mq. 45,00</t>
  </si>
  <si>
    <t>sub 5</t>
  </si>
  <si>
    <t>B1</t>
  </si>
  <si>
    <t>via Marsilli 8</t>
  </si>
  <si>
    <t>Edificio affacciato sulla riva sinistra del torrente Leno, composto di quattro piani fuori terra più una cantina nell'interrato-ACQ.13/2/03</t>
  </si>
  <si>
    <t>Abitazione popolare</t>
  </si>
  <si>
    <t>inagibile</t>
  </si>
  <si>
    <t>Viale dei Colli</t>
  </si>
  <si>
    <t>816/1</t>
  </si>
  <si>
    <t>816/2</t>
  </si>
  <si>
    <t>Via Marsilli</t>
  </si>
  <si>
    <t>Via della Terra 19</t>
  </si>
  <si>
    <t>sub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</si>
</sst>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/m/yy;@"/>
    <numFmt numFmtId="166" formatCode="_-&quot;€&quot;\ * #,##0.00_-;\-&quot;€&quot;\ * #,##0.00_-;_-&quot;€&quot;\ * &quot;-&quot;??_-;_-@_-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2"/>
      <color indexed="23"/>
      <name val="Calibri"/>
      <family val="2"/>
    </font>
    <font>
      <sz val="12"/>
      <color indexed="8"/>
      <name val="Calibri"/>
      <family val="2"/>
    </font>
    <font>
      <sz val="10"/>
      <name val="Arial"/>
    </font>
    <font>
      <i/>
      <sz val="12"/>
      <name val="Calibri"/>
      <family val="2"/>
    </font>
    <font>
      <i/>
      <sz val="12"/>
      <color indexed="23"/>
      <name val="Calibri"/>
      <family val="2"/>
    </font>
    <font>
      <i/>
      <sz val="12"/>
      <color indexed="8"/>
      <name val="Calibri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9" fontId="2" fillId="2" borderId="2" xfId="3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164" fontId="2" fillId="2" borderId="2" xfId="4" applyFont="1" applyFill="1" applyBorder="1" applyAlignment="1">
      <alignment horizontal="center" vertical="center" wrapText="1"/>
    </xf>
    <xf numFmtId="164" fontId="3" fillId="2" borderId="2" xfId="4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/>
    <xf numFmtId="0" fontId="4" fillId="0" borderId="4" xfId="2" applyFont="1" applyFill="1" applyBorder="1" applyAlignment="1"/>
    <xf numFmtId="0" fontId="5" fillId="0" borderId="4" xfId="2" applyFont="1" applyFill="1" applyBorder="1"/>
    <xf numFmtId="0" fontId="4" fillId="0" borderId="4" xfId="2" applyFont="1" applyFill="1" applyBorder="1" applyAlignment="1">
      <alignment horizontal="center"/>
    </xf>
    <xf numFmtId="9" fontId="4" fillId="0" borderId="4" xfId="3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164" fontId="5" fillId="0" borderId="4" xfId="4" applyFont="1" applyFill="1" applyBorder="1" applyAlignment="1"/>
    <xf numFmtId="164" fontId="4" fillId="0" borderId="4" xfId="4" applyFont="1" applyFill="1" applyBorder="1" applyAlignment="1"/>
    <xf numFmtId="4" fontId="4" fillId="0" borderId="4" xfId="2" applyNumberFormat="1" applyFont="1" applyFill="1" applyBorder="1" applyAlignment="1">
      <alignment horizontal="center"/>
    </xf>
    <xf numFmtId="164" fontId="5" fillId="0" borderId="4" xfId="4" applyFont="1" applyFill="1" applyBorder="1" applyAlignment="1">
      <alignment horizontal="center"/>
    </xf>
    <xf numFmtId="164" fontId="6" fillId="0" borderId="4" xfId="4" applyFont="1" applyFill="1" applyBorder="1" applyAlignment="1"/>
    <xf numFmtId="9" fontId="4" fillId="0" borderId="4" xfId="3" applyFont="1" applyFill="1" applyBorder="1" applyAlignment="1"/>
    <xf numFmtId="164" fontId="4" fillId="0" borderId="4" xfId="5" applyFont="1" applyFill="1" applyBorder="1" applyAlignment="1"/>
    <xf numFmtId="166" fontId="4" fillId="0" borderId="4" xfId="6" applyFont="1" applyFill="1" applyBorder="1"/>
    <xf numFmtId="14" fontId="4" fillId="0" borderId="4" xfId="4" applyNumberFormat="1" applyFont="1" applyFill="1" applyBorder="1" applyAlignment="1"/>
    <xf numFmtId="0" fontId="4" fillId="0" borderId="0" xfId="2" applyFont="1" applyFill="1" applyBorder="1" applyAlignment="1"/>
    <xf numFmtId="166" fontId="4" fillId="0" borderId="4" xfId="6" applyFont="1" applyFill="1" applyBorder="1" applyAlignment="1"/>
    <xf numFmtId="0" fontId="2" fillId="0" borderId="5" xfId="2" applyFont="1" applyFill="1" applyBorder="1" applyAlignment="1"/>
    <xf numFmtId="0" fontId="4" fillId="0" borderId="5" xfId="2" applyFont="1" applyFill="1" applyBorder="1" applyAlignment="1"/>
    <xf numFmtId="0" fontId="5" fillId="0" borderId="5" xfId="2" applyFont="1" applyFill="1" applyBorder="1"/>
    <xf numFmtId="0" fontId="4" fillId="0" borderId="5" xfId="2" applyFont="1" applyFill="1" applyBorder="1" applyAlignment="1">
      <alignment horizontal="center"/>
    </xf>
    <xf numFmtId="9" fontId="4" fillId="0" borderId="5" xfId="3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164" fontId="5" fillId="0" borderId="5" xfId="4" applyFont="1" applyFill="1" applyBorder="1" applyAlignment="1"/>
    <xf numFmtId="164" fontId="4" fillId="0" borderId="5" xfId="4" applyFont="1" applyFill="1" applyBorder="1" applyAlignment="1"/>
    <xf numFmtId="4" fontId="4" fillId="0" borderId="5" xfId="2" applyNumberFormat="1" applyFont="1" applyFill="1" applyBorder="1" applyAlignment="1">
      <alignment horizontal="center"/>
    </xf>
    <xf numFmtId="164" fontId="5" fillId="0" borderId="5" xfId="4" applyFont="1" applyFill="1" applyBorder="1" applyAlignment="1">
      <alignment horizontal="center"/>
    </xf>
    <xf numFmtId="164" fontId="6" fillId="0" borderId="5" xfId="4" applyFont="1" applyFill="1" applyBorder="1" applyAlignment="1"/>
    <xf numFmtId="9" fontId="4" fillId="0" borderId="5" xfId="3" applyFont="1" applyFill="1" applyBorder="1" applyAlignment="1"/>
    <xf numFmtId="166" fontId="4" fillId="0" borderId="5" xfId="6" applyFont="1" applyFill="1" applyBorder="1"/>
    <xf numFmtId="0" fontId="2" fillId="0" borderId="6" xfId="2" applyFont="1" applyFill="1" applyBorder="1" applyAlignment="1"/>
    <xf numFmtId="0" fontId="4" fillId="0" borderId="6" xfId="2" applyFont="1" applyFill="1" applyBorder="1" applyAlignment="1"/>
    <xf numFmtId="0" fontId="5" fillId="0" borderId="6" xfId="2" applyFont="1" applyFill="1" applyBorder="1" applyAlignment="1"/>
    <xf numFmtId="0" fontId="4" fillId="0" borderId="6" xfId="2" applyFont="1" applyFill="1" applyBorder="1" applyAlignment="1">
      <alignment horizontal="center"/>
    </xf>
    <xf numFmtId="9" fontId="4" fillId="0" borderId="6" xfId="3" applyFont="1" applyFill="1" applyBorder="1" applyAlignment="1">
      <alignment horizontal="center"/>
    </xf>
    <xf numFmtId="0" fontId="4" fillId="0" borderId="6" xfId="2" applyFont="1" applyFill="1" applyBorder="1" applyAlignment="1">
      <alignment horizontal="left"/>
    </xf>
    <xf numFmtId="164" fontId="4" fillId="0" borderId="6" xfId="4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164" fontId="5" fillId="0" borderId="6" xfId="4" applyFont="1" applyFill="1" applyBorder="1" applyAlignment="1"/>
    <xf numFmtId="164" fontId="4" fillId="0" borderId="6" xfId="4" applyFont="1" applyFill="1" applyBorder="1" applyAlignment="1"/>
    <xf numFmtId="4" fontId="4" fillId="0" borderId="6" xfId="2" applyNumberFormat="1" applyFont="1" applyFill="1" applyBorder="1" applyAlignment="1">
      <alignment horizontal="center"/>
    </xf>
    <xf numFmtId="164" fontId="5" fillId="0" borderId="6" xfId="4" applyFont="1" applyFill="1" applyBorder="1" applyAlignment="1">
      <alignment horizontal="center"/>
    </xf>
    <xf numFmtId="164" fontId="6" fillId="0" borderId="6" xfId="4" applyFont="1" applyFill="1" applyBorder="1" applyAlignment="1"/>
    <xf numFmtId="9" fontId="4" fillId="0" borderId="6" xfId="3" applyFont="1" applyFill="1" applyBorder="1" applyAlignment="1"/>
    <xf numFmtId="0" fontId="4" fillId="0" borderId="6" xfId="7" applyFont="1" applyFill="1" applyBorder="1" applyAlignment="1"/>
    <xf numFmtId="0" fontId="4" fillId="0" borderId="4" xfId="7" applyFont="1" applyFill="1" applyBorder="1" applyAlignment="1"/>
    <xf numFmtId="0" fontId="5" fillId="0" borderId="4" xfId="2" applyFont="1" applyFill="1" applyBorder="1" applyAlignment="1"/>
    <xf numFmtId="0" fontId="4" fillId="0" borderId="4" xfId="2" applyFont="1" applyFill="1" applyBorder="1" applyAlignment="1">
      <alignment horizontal="left"/>
    </xf>
    <xf numFmtId="164" fontId="4" fillId="0" borderId="4" xfId="4" applyFont="1" applyFill="1" applyBorder="1" applyAlignment="1">
      <alignment horizontal="center"/>
    </xf>
    <xf numFmtId="164" fontId="4" fillId="0" borderId="0" xfId="4" applyFont="1" applyFill="1" applyBorder="1" applyAlignment="1"/>
    <xf numFmtId="164" fontId="4" fillId="0" borderId="0" xfId="2" applyNumberFormat="1" applyFont="1" applyFill="1" applyBorder="1" applyAlignment="1"/>
    <xf numFmtId="164" fontId="5" fillId="0" borderId="4" xfId="4" applyFont="1" applyFill="1" applyBorder="1"/>
    <xf numFmtId="164" fontId="4" fillId="0" borderId="4" xfId="4" applyFont="1" applyFill="1" applyBorder="1"/>
    <xf numFmtId="164" fontId="4" fillId="0" borderId="4" xfId="8" applyFont="1" applyFill="1" applyBorder="1" applyAlignment="1"/>
    <xf numFmtId="166" fontId="4" fillId="0" borderId="6" xfId="6" applyFont="1" applyFill="1" applyBorder="1"/>
    <xf numFmtId="0" fontId="8" fillId="0" borderId="4" xfId="2" applyFont="1" applyFill="1" applyBorder="1" applyAlignment="1"/>
    <xf numFmtId="0" fontId="9" fillId="0" borderId="4" xfId="2" applyFont="1" applyFill="1" applyBorder="1" applyAlignment="1"/>
    <xf numFmtId="0" fontId="8" fillId="0" borderId="4" xfId="2" applyFont="1" applyFill="1" applyBorder="1" applyAlignment="1">
      <alignment horizontal="center"/>
    </xf>
    <xf numFmtId="9" fontId="8" fillId="0" borderId="4" xfId="3" applyFont="1" applyFill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164" fontId="9" fillId="0" borderId="4" xfId="4" applyFont="1" applyFill="1" applyBorder="1"/>
    <xf numFmtId="164" fontId="8" fillId="0" borderId="4" xfId="4" applyFont="1" applyFill="1" applyBorder="1"/>
    <xf numFmtId="4" fontId="8" fillId="0" borderId="4" xfId="2" applyNumberFormat="1" applyFont="1" applyFill="1" applyBorder="1" applyAlignment="1">
      <alignment horizontal="center"/>
    </xf>
    <xf numFmtId="164" fontId="9" fillId="0" borderId="4" xfId="4" applyFont="1" applyFill="1" applyBorder="1" applyAlignment="1">
      <alignment horizontal="center"/>
    </xf>
    <xf numFmtId="164" fontId="8" fillId="0" borderId="4" xfId="4" applyFont="1" applyFill="1" applyBorder="1" applyAlignment="1"/>
    <xf numFmtId="164" fontId="10" fillId="0" borderId="4" xfId="4" applyFont="1" applyFill="1" applyBorder="1" applyAlignment="1"/>
    <xf numFmtId="9" fontId="8" fillId="0" borderId="4" xfId="3" applyFont="1" applyFill="1" applyBorder="1" applyAlignment="1"/>
    <xf numFmtId="164" fontId="8" fillId="0" borderId="4" xfId="8" applyFont="1" applyFill="1" applyBorder="1" applyAlignment="1"/>
    <xf numFmtId="0" fontId="8" fillId="0" borderId="0" xfId="2" applyFont="1" applyFill="1" applyBorder="1" applyAlignment="1"/>
    <xf numFmtId="2" fontId="4" fillId="0" borderId="4" xfId="2" applyNumberFormat="1" applyFont="1" applyFill="1" applyBorder="1" applyAlignment="1"/>
    <xf numFmtId="0" fontId="4" fillId="0" borderId="7" xfId="2" applyFont="1" applyFill="1" applyBorder="1" applyAlignment="1"/>
    <xf numFmtId="0" fontId="5" fillId="0" borderId="7" xfId="2" applyFont="1" applyFill="1" applyBorder="1" applyAlignment="1"/>
    <xf numFmtId="0" fontId="4" fillId="0" borderId="7" xfId="2" applyFont="1" applyFill="1" applyBorder="1" applyAlignment="1">
      <alignment horizontal="center"/>
    </xf>
    <xf numFmtId="9" fontId="4" fillId="0" borderId="7" xfId="3" applyFont="1" applyFill="1" applyBorder="1" applyAlignment="1">
      <alignment horizontal="center"/>
    </xf>
    <xf numFmtId="0" fontId="4" fillId="0" borderId="7" xfId="2" applyFont="1" applyFill="1" applyBorder="1" applyAlignment="1">
      <alignment horizontal="left"/>
    </xf>
    <xf numFmtId="0" fontId="5" fillId="0" borderId="7" xfId="2" applyFont="1" applyFill="1" applyBorder="1" applyAlignment="1">
      <alignment horizontal="center"/>
    </xf>
    <xf numFmtId="164" fontId="5" fillId="0" borderId="7" xfId="4" applyFont="1" applyFill="1" applyBorder="1"/>
    <xf numFmtId="164" fontId="4" fillId="0" borderId="7" xfId="4" applyFont="1" applyFill="1" applyBorder="1"/>
    <xf numFmtId="2" fontId="4" fillId="0" borderId="7" xfId="2" applyNumberFormat="1" applyFont="1" applyFill="1" applyBorder="1" applyAlignment="1"/>
    <xf numFmtId="4" fontId="4" fillId="0" borderId="7" xfId="2" applyNumberFormat="1" applyFont="1" applyFill="1" applyBorder="1" applyAlignment="1">
      <alignment horizontal="center"/>
    </xf>
    <xf numFmtId="164" fontId="5" fillId="0" borderId="7" xfId="4" applyFont="1" applyFill="1" applyBorder="1" applyAlignment="1">
      <alignment horizontal="center"/>
    </xf>
    <xf numFmtId="164" fontId="4" fillId="0" borderId="7" xfId="4" applyFont="1" applyFill="1" applyBorder="1" applyAlignment="1"/>
    <xf numFmtId="164" fontId="6" fillId="0" borderId="7" xfId="4" applyFont="1" applyFill="1" applyBorder="1" applyAlignment="1"/>
    <xf numFmtId="9" fontId="4" fillId="0" borderId="7" xfId="3" applyFont="1" applyFill="1" applyBorder="1" applyAlignment="1"/>
    <xf numFmtId="164" fontId="5" fillId="0" borderId="6" xfId="4" applyFont="1" applyFill="1" applyBorder="1"/>
    <xf numFmtId="164" fontId="4" fillId="0" borderId="6" xfId="4" applyFont="1" applyFill="1" applyBorder="1"/>
    <xf numFmtId="2" fontId="4" fillId="0" borderId="6" xfId="2" applyNumberFormat="1" applyFont="1" applyFill="1" applyBorder="1" applyAlignment="1"/>
    <xf numFmtId="0" fontId="8" fillId="0" borderId="4" xfId="2" applyFont="1" applyFill="1" applyBorder="1" applyAlignment="1">
      <alignment horizontal="left"/>
    </xf>
    <xf numFmtId="166" fontId="8" fillId="0" borderId="4" xfId="6" applyFont="1" applyFill="1" applyBorder="1"/>
    <xf numFmtId="0" fontId="8" fillId="0" borderId="8" xfId="2" applyFont="1" applyFill="1" applyBorder="1" applyAlignment="1"/>
    <xf numFmtId="0" fontId="8" fillId="0" borderId="8" xfId="2" applyFont="1" applyFill="1" applyBorder="1" applyAlignment="1">
      <alignment horizontal="left"/>
    </xf>
    <xf numFmtId="0" fontId="9" fillId="0" borderId="8" xfId="2" applyFont="1" applyFill="1" applyBorder="1" applyAlignment="1"/>
    <xf numFmtId="0" fontId="8" fillId="0" borderId="8" xfId="2" applyFont="1" applyFill="1" applyBorder="1" applyAlignment="1">
      <alignment horizontal="center"/>
    </xf>
    <xf numFmtId="9" fontId="8" fillId="0" borderId="8" xfId="3" applyFont="1" applyFill="1" applyBorder="1" applyAlignment="1">
      <alignment horizontal="center"/>
    </xf>
    <xf numFmtId="0" fontId="9" fillId="0" borderId="8" xfId="2" applyFont="1" applyFill="1" applyBorder="1" applyAlignment="1">
      <alignment horizontal="center"/>
    </xf>
    <xf numFmtId="164" fontId="9" fillId="0" borderId="8" xfId="4" applyFont="1" applyFill="1" applyBorder="1"/>
    <xf numFmtId="164" fontId="8" fillId="0" borderId="8" xfId="4" applyFont="1" applyFill="1" applyBorder="1"/>
    <xf numFmtId="164" fontId="9" fillId="0" borderId="8" xfId="4" applyFont="1" applyFill="1" applyBorder="1" applyAlignment="1">
      <alignment horizontal="center"/>
    </xf>
    <xf numFmtId="164" fontId="8" fillId="0" borderId="8" xfId="4" applyFont="1" applyFill="1" applyBorder="1" applyAlignment="1"/>
    <xf numFmtId="164" fontId="10" fillId="0" borderId="8" xfId="4" applyFont="1" applyFill="1" applyBorder="1" applyAlignment="1"/>
    <xf numFmtId="9" fontId="8" fillId="0" borderId="8" xfId="3" applyFont="1" applyFill="1" applyBorder="1" applyAlignment="1"/>
    <xf numFmtId="0" fontId="8" fillId="0" borderId="9" xfId="2" applyFont="1" applyFill="1" applyBorder="1" applyAlignment="1"/>
    <xf numFmtId="164" fontId="8" fillId="0" borderId="4" xfId="1" applyFont="1" applyFill="1" applyBorder="1" applyAlignment="1">
      <alignment horizontal="center"/>
    </xf>
    <xf numFmtId="164" fontId="8" fillId="0" borderId="2" xfId="4" applyFont="1" applyFill="1" applyBorder="1" applyAlignment="1"/>
    <xf numFmtId="164" fontId="8" fillId="0" borderId="4" xfId="5" applyFont="1" applyFill="1" applyBorder="1" applyAlignment="1"/>
    <xf numFmtId="166" fontId="8" fillId="0" borderId="7" xfId="6" applyFont="1" applyFill="1" applyBorder="1"/>
    <xf numFmtId="0" fontId="8" fillId="0" borderId="11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9" fillId="0" borderId="6" xfId="2" applyFont="1" applyFill="1" applyBorder="1"/>
    <xf numFmtId="0" fontId="8" fillId="0" borderId="6" xfId="2" applyFont="1" applyFill="1" applyBorder="1" applyAlignment="1">
      <alignment horizontal="center"/>
    </xf>
    <xf numFmtId="9" fontId="8" fillId="0" borderId="6" xfId="3" applyFont="1" applyFill="1" applyBorder="1" applyAlignment="1">
      <alignment horizontal="center"/>
    </xf>
    <xf numFmtId="0" fontId="9" fillId="0" borderId="6" xfId="2" applyFont="1" applyFill="1" applyBorder="1" applyAlignment="1">
      <alignment horizontal="center"/>
    </xf>
    <xf numFmtId="164" fontId="9" fillId="0" borderId="6" xfId="4" applyFont="1" applyFill="1" applyBorder="1"/>
    <xf numFmtId="164" fontId="8" fillId="0" borderId="6" xfId="4" applyFont="1" applyFill="1" applyBorder="1"/>
    <xf numFmtId="0" fontId="8" fillId="0" borderId="6" xfId="2" applyFont="1" applyFill="1" applyBorder="1" applyAlignment="1"/>
    <xf numFmtId="4" fontId="8" fillId="0" borderId="6" xfId="2" applyNumberFormat="1" applyFont="1" applyFill="1" applyBorder="1" applyAlignment="1">
      <alignment horizontal="center"/>
    </xf>
    <xf numFmtId="164" fontId="9" fillId="0" borderId="6" xfId="4" applyFont="1" applyFill="1" applyBorder="1" applyAlignment="1">
      <alignment horizontal="center"/>
    </xf>
    <xf numFmtId="164" fontId="8" fillId="0" borderId="2" xfId="1" applyFont="1" applyFill="1" applyBorder="1" applyAlignment="1">
      <alignment horizontal="center"/>
    </xf>
    <xf numFmtId="164" fontId="8" fillId="0" borderId="6" xfId="4" applyFont="1" applyFill="1" applyBorder="1" applyAlignment="1"/>
    <xf numFmtId="9" fontId="8" fillId="0" borderId="6" xfId="3" applyFont="1" applyFill="1" applyBorder="1" applyAlignment="1"/>
    <xf numFmtId="164" fontId="8" fillId="0" borderId="6" xfId="5" applyFont="1" applyFill="1" applyBorder="1" applyAlignment="1"/>
    <xf numFmtId="14" fontId="8" fillId="0" borderId="6" xfId="4" applyNumberFormat="1" applyFont="1" applyFill="1" applyBorder="1" applyAlignment="1"/>
    <xf numFmtId="14" fontId="8" fillId="0" borderId="12" xfId="4" applyNumberFormat="1" applyFont="1" applyFill="1" applyBorder="1" applyAlignment="1"/>
    <xf numFmtId="0" fontId="8" fillId="0" borderId="9" xfId="2" applyFont="1" applyFill="1" applyBorder="1" applyAlignment="1">
      <alignment horizontal="left"/>
    </xf>
    <xf numFmtId="0" fontId="9" fillId="0" borderId="4" xfId="2" applyFont="1" applyFill="1" applyBorder="1"/>
    <xf numFmtId="14" fontId="8" fillId="0" borderId="4" xfId="4" applyNumberFormat="1" applyFont="1" applyFill="1" applyBorder="1" applyAlignment="1"/>
    <xf numFmtId="14" fontId="8" fillId="0" borderId="13" xfId="4" applyNumberFormat="1" applyFont="1" applyFill="1" applyBorder="1" applyAlignment="1"/>
    <xf numFmtId="0" fontId="8" fillId="0" borderId="14" xfId="2" applyFont="1" applyFill="1" applyBorder="1" applyAlignment="1">
      <alignment horizontal="left"/>
    </xf>
    <xf numFmtId="0" fontId="8" fillId="0" borderId="15" xfId="2" applyFont="1" applyFill="1" applyBorder="1" applyAlignment="1">
      <alignment horizontal="left"/>
    </xf>
    <xf numFmtId="0" fontId="9" fillId="0" borderId="15" xfId="2" applyFont="1" applyFill="1" applyBorder="1"/>
    <xf numFmtId="0" fontId="8" fillId="0" borderId="15" xfId="2" applyFont="1" applyFill="1" applyBorder="1" applyAlignment="1">
      <alignment horizontal="center"/>
    </xf>
    <xf numFmtId="9" fontId="8" fillId="0" borderId="15" xfId="3" applyFont="1" applyFill="1" applyBorder="1" applyAlignment="1">
      <alignment horizontal="center"/>
    </xf>
    <xf numFmtId="0" fontId="9" fillId="0" borderId="15" xfId="2" applyFont="1" applyFill="1" applyBorder="1" applyAlignment="1">
      <alignment horizontal="center"/>
    </xf>
    <xf numFmtId="164" fontId="9" fillId="0" borderId="15" xfId="4" applyFont="1" applyFill="1" applyBorder="1"/>
    <xf numFmtId="164" fontId="8" fillId="0" borderId="15" xfId="4" applyFont="1" applyFill="1" applyBorder="1"/>
    <xf numFmtId="0" fontId="8" fillId="0" borderId="15" xfId="2" applyFont="1" applyFill="1" applyBorder="1" applyAlignment="1"/>
    <xf numFmtId="4" fontId="8" fillId="0" borderId="15" xfId="2" applyNumberFormat="1" applyFont="1" applyFill="1" applyBorder="1" applyAlignment="1">
      <alignment horizontal="center"/>
    </xf>
    <xf numFmtId="164" fontId="9" fillId="0" borderId="15" xfId="4" applyFont="1" applyFill="1" applyBorder="1" applyAlignment="1">
      <alignment horizontal="center"/>
    </xf>
    <xf numFmtId="164" fontId="8" fillId="0" borderId="15" xfId="4" applyFont="1" applyFill="1" applyBorder="1" applyAlignment="1"/>
    <xf numFmtId="9" fontId="8" fillId="0" borderId="15" xfId="3" applyFont="1" applyFill="1" applyBorder="1" applyAlignment="1"/>
    <xf numFmtId="164" fontId="8" fillId="0" borderId="15" xfId="5" applyFont="1" applyFill="1" applyBorder="1" applyAlignment="1"/>
    <xf numFmtId="14" fontId="8" fillId="0" borderId="15" xfId="4" applyNumberFormat="1" applyFont="1" applyFill="1" applyBorder="1" applyAlignment="1"/>
    <xf numFmtId="14" fontId="8" fillId="0" borderId="16" xfId="4" applyNumberFormat="1" applyFont="1" applyFill="1" applyBorder="1" applyAlignment="1"/>
    <xf numFmtId="0" fontId="8" fillId="0" borderId="17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center"/>
    </xf>
    <xf numFmtId="9" fontId="8" fillId="0" borderId="7" xfId="3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/>
    </xf>
    <xf numFmtId="164" fontId="9" fillId="0" borderId="7" xfId="4" applyFont="1" applyFill="1" applyBorder="1"/>
    <xf numFmtId="164" fontId="8" fillId="0" borderId="7" xfId="4" applyFont="1" applyFill="1" applyBorder="1"/>
    <xf numFmtId="164" fontId="8" fillId="0" borderId="7" xfId="5" applyFont="1" applyFill="1" applyBorder="1" applyAlignment="1"/>
    <xf numFmtId="4" fontId="8" fillId="0" borderId="7" xfId="2" applyNumberFormat="1" applyFont="1" applyFill="1" applyBorder="1" applyAlignment="1">
      <alignment horizontal="center"/>
    </xf>
    <xf numFmtId="164" fontId="9" fillId="0" borderId="7" xfId="4" applyFont="1" applyFill="1" applyBorder="1" applyAlignment="1">
      <alignment horizontal="center"/>
    </xf>
    <xf numFmtId="164" fontId="8" fillId="0" borderId="7" xfId="4" applyFont="1" applyFill="1" applyBorder="1" applyAlignment="1"/>
    <xf numFmtId="9" fontId="8" fillId="0" borderId="7" xfId="3" applyFont="1" applyFill="1" applyBorder="1" applyAlignment="1"/>
    <xf numFmtId="14" fontId="8" fillId="0" borderId="7" xfId="4" applyNumberFormat="1" applyFont="1" applyFill="1" applyBorder="1" applyAlignment="1"/>
    <xf numFmtId="14" fontId="8" fillId="0" borderId="18" xfId="4" applyNumberFormat="1" applyFont="1" applyFill="1" applyBorder="1" applyAlignment="1"/>
    <xf numFmtId="0" fontId="8" fillId="0" borderId="19" xfId="2" applyFont="1" applyFill="1" applyBorder="1" applyAlignment="1">
      <alignment horizontal="left"/>
    </xf>
    <xf numFmtId="0" fontId="8" fillId="0" borderId="5" xfId="2" applyFont="1" applyFill="1" applyBorder="1" applyAlignment="1">
      <alignment horizontal="center"/>
    </xf>
    <xf numFmtId="9" fontId="8" fillId="0" borderId="5" xfId="3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/>
    </xf>
    <xf numFmtId="164" fontId="9" fillId="0" borderId="5" xfId="4" applyFont="1" applyFill="1" applyBorder="1"/>
    <xf numFmtId="164" fontId="8" fillId="0" borderId="5" xfId="4" applyFont="1" applyFill="1" applyBorder="1"/>
    <xf numFmtId="164" fontId="8" fillId="0" borderId="5" xfId="5" applyFont="1" applyFill="1" applyBorder="1" applyAlignment="1"/>
    <xf numFmtId="4" fontId="8" fillId="0" borderId="5" xfId="2" applyNumberFormat="1" applyFont="1" applyFill="1" applyBorder="1" applyAlignment="1">
      <alignment horizontal="center"/>
    </xf>
    <xf numFmtId="164" fontId="9" fillId="0" borderId="5" xfId="4" applyFont="1" applyFill="1" applyBorder="1" applyAlignment="1">
      <alignment horizontal="center"/>
    </xf>
    <xf numFmtId="164" fontId="8" fillId="0" borderId="5" xfId="4" applyFont="1" applyFill="1" applyBorder="1" applyAlignment="1"/>
    <xf numFmtId="9" fontId="8" fillId="0" borderId="5" xfId="3" applyFont="1" applyFill="1" applyBorder="1" applyAlignment="1"/>
    <xf numFmtId="14" fontId="8" fillId="0" borderId="5" xfId="4" applyNumberFormat="1" applyFont="1" applyFill="1" applyBorder="1" applyAlignment="1"/>
    <xf numFmtId="14" fontId="8" fillId="0" borderId="20" xfId="4" applyNumberFormat="1" applyFont="1" applyFill="1" applyBorder="1" applyAlignment="1"/>
    <xf numFmtId="0" fontId="8" fillId="0" borderId="21" xfId="2" applyFont="1" applyFill="1" applyBorder="1" applyAlignment="1">
      <alignment horizontal="left"/>
    </xf>
    <xf numFmtId="0" fontId="8" fillId="0" borderId="21" xfId="2" applyFont="1" applyFill="1" applyBorder="1" applyAlignment="1">
      <alignment horizontal="center"/>
    </xf>
    <xf numFmtId="164" fontId="8" fillId="0" borderId="8" xfId="5" applyFont="1" applyFill="1" applyBorder="1" applyAlignment="1"/>
    <xf numFmtId="4" fontId="8" fillId="0" borderId="8" xfId="2" applyNumberFormat="1" applyFont="1" applyFill="1" applyBorder="1" applyAlignment="1">
      <alignment horizontal="center"/>
    </xf>
    <xf numFmtId="164" fontId="8" fillId="0" borderId="22" xfId="5" applyFont="1" applyFill="1" applyBorder="1" applyAlignment="1"/>
    <xf numFmtId="14" fontId="8" fillId="0" borderId="8" xfId="4" applyNumberFormat="1" applyFont="1" applyFill="1" applyBorder="1" applyAlignment="1"/>
    <xf numFmtId="14" fontId="8" fillId="0" borderId="10" xfId="4" applyNumberFormat="1" applyFont="1" applyFill="1" applyBorder="1" applyAlignment="1"/>
    <xf numFmtId="0" fontId="8" fillId="0" borderId="23" xfId="2" applyFont="1" applyFill="1" applyBorder="1" applyAlignment="1">
      <alignment horizontal="left"/>
    </xf>
    <xf numFmtId="0" fontId="8" fillId="0" borderId="24" xfId="2" applyFont="1" applyFill="1" applyBorder="1" applyAlignment="1">
      <alignment horizontal="center"/>
    </xf>
    <xf numFmtId="9" fontId="8" fillId="0" borderId="24" xfId="3" applyFont="1" applyFill="1" applyBorder="1" applyAlignment="1">
      <alignment horizontal="center"/>
    </xf>
    <xf numFmtId="0" fontId="9" fillId="0" borderId="24" xfId="2" applyFont="1" applyFill="1" applyBorder="1" applyAlignment="1">
      <alignment horizontal="center"/>
    </xf>
    <xf numFmtId="164" fontId="9" fillId="0" borderId="24" xfId="4" applyFont="1" applyFill="1" applyBorder="1"/>
    <xf numFmtId="164" fontId="8" fillId="0" borderId="24" xfId="4" applyFont="1" applyFill="1" applyBorder="1"/>
    <xf numFmtId="164" fontId="8" fillId="0" borderId="24" xfId="5" applyFont="1" applyFill="1" applyBorder="1" applyAlignment="1"/>
    <xf numFmtId="4" fontId="8" fillId="0" borderId="24" xfId="2" applyNumberFormat="1" applyFont="1" applyFill="1" applyBorder="1" applyAlignment="1">
      <alignment horizontal="center"/>
    </xf>
    <xf numFmtId="164" fontId="9" fillId="0" borderId="24" xfId="4" applyFont="1" applyFill="1" applyBorder="1" applyAlignment="1">
      <alignment horizontal="center"/>
    </xf>
    <xf numFmtId="164" fontId="8" fillId="0" borderId="24" xfId="4" applyFont="1" applyFill="1" applyBorder="1" applyAlignment="1"/>
    <xf numFmtId="9" fontId="8" fillId="0" borderId="24" xfId="3" applyFont="1" applyFill="1" applyBorder="1" applyAlignment="1"/>
    <xf numFmtId="14" fontId="8" fillId="0" borderId="25" xfId="4" applyNumberFormat="1" applyFont="1" applyFill="1" applyBorder="1" applyAlignment="1"/>
    <xf numFmtId="0" fontId="4" fillId="0" borderId="4" xfId="2" applyFont="1" applyFill="1" applyBorder="1" applyAlignment="1">
      <alignment horizontal="right"/>
    </xf>
    <xf numFmtId="4" fontId="4" fillId="0" borderId="4" xfId="2" applyNumberFormat="1" applyFont="1" applyFill="1" applyBorder="1" applyAlignment="1">
      <alignment horizontal="right"/>
    </xf>
    <xf numFmtId="165" fontId="4" fillId="0" borderId="4" xfId="2" applyNumberFormat="1" applyFont="1" applyFill="1" applyBorder="1" applyAlignment="1"/>
    <xf numFmtId="0" fontId="4" fillId="0" borderId="0" xfId="2" applyFont="1" applyFill="1" applyAlignment="1"/>
    <xf numFmtId="0" fontId="4" fillId="0" borderId="0" xfId="2" applyFont="1" applyFill="1" applyAlignment="1">
      <alignment horizontal="center"/>
    </xf>
    <xf numFmtId="9" fontId="4" fillId="0" borderId="0" xfId="3" applyFont="1" applyFill="1" applyAlignment="1"/>
    <xf numFmtId="0" fontId="4" fillId="0" borderId="0" xfId="2" applyFont="1" applyFill="1" applyAlignment="1">
      <alignment horizontal="left"/>
    </xf>
    <xf numFmtId="4" fontId="4" fillId="0" borderId="0" xfId="2" applyNumberFormat="1" applyFont="1" applyFill="1" applyAlignment="1">
      <alignment horizontal="center"/>
    </xf>
    <xf numFmtId="164" fontId="4" fillId="0" borderId="0" xfId="4" applyFont="1" applyFill="1" applyAlignment="1">
      <alignment horizontal="center"/>
    </xf>
    <xf numFmtId="164" fontId="4" fillId="0" borderId="0" xfId="4" applyFont="1" applyFill="1" applyAlignment="1"/>
    <xf numFmtId="164" fontId="6" fillId="0" borderId="0" xfId="4" applyFont="1" applyFill="1" applyAlignment="1"/>
    <xf numFmtId="165" fontId="4" fillId="0" borderId="0" xfId="2" applyNumberFormat="1" applyFont="1" applyFill="1" applyAlignment="1"/>
    <xf numFmtId="0" fontId="4" fillId="0" borderId="0" xfId="2" applyFont="1" applyFill="1" applyBorder="1" applyAlignment="1">
      <alignment horizontal="center"/>
    </xf>
    <xf numFmtId="9" fontId="4" fillId="0" borderId="0" xfId="3" applyFont="1" applyFill="1" applyBorder="1" applyAlignment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 applyAlignment="1">
      <alignment horizontal="center"/>
    </xf>
    <xf numFmtId="164" fontId="4" fillId="0" borderId="0" xfId="4" applyFont="1" applyFill="1" applyBorder="1" applyAlignment="1">
      <alignment horizontal="center"/>
    </xf>
    <xf numFmtId="164" fontId="6" fillId="0" borderId="0" xfId="4" applyFont="1" applyFill="1" applyBorder="1" applyAlignment="1"/>
    <xf numFmtId="165" fontId="4" fillId="0" borderId="0" xfId="2" applyNumberFormat="1" applyFont="1" applyFill="1" applyBorder="1" applyAlignment="1"/>
    <xf numFmtId="164" fontId="4" fillId="0" borderId="0" xfId="4" applyNumberFormat="1" applyFont="1" applyFill="1" applyBorder="1" applyAlignment="1"/>
    <xf numFmtId="164" fontId="4" fillId="0" borderId="0" xfId="4" applyNumberFormat="1" applyFont="1" applyFill="1" applyAlignment="1"/>
  </cellXfs>
  <cellStyles count="9">
    <cellStyle name="Migliaia" xfId="1" builtinId="3"/>
    <cellStyle name="Migliaia 10 2 3" xfId="4" xr:uid="{5C181F7C-9F8E-45EA-906E-E39E34D4B51A}"/>
    <cellStyle name="Migliaia 142" xfId="8" xr:uid="{AF17AC8F-2F60-4827-ABD9-1DDEB85886C5}"/>
    <cellStyle name="Migliaia 3 2" xfId="5" xr:uid="{5D8E4A9C-AEC5-4641-BEB7-FB1E1654E988}"/>
    <cellStyle name="Normale" xfId="0" builtinId="0"/>
    <cellStyle name="Normale 10 4" xfId="2" xr:uid="{463E360E-161B-416F-8405-5D9EFD64B355}"/>
    <cellStyle name="Normale 2 2" xfId="7" xr:uid="{D62F6367-D7CD-44AE-AA05-A15CBBBE64FA}"/>
    <cellStyle name="Percentuale 11" xfId="3" xr:uid="{548898FC-5E10-425F-B180-EBB52E91338D}"/>
    <cellStyle name="Valuta 55" xfId="6" xr:uid="{53BE756B-54A4-44BC-A523-D2F5F38FF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E3C9-58E2-47E0-B912-4F17307B3127}">
  <sheetPr>
    <tabColor theme="3" tint="0.59999389629810485"/>
    <pageSetUpPr fitToPage="1"/>
  </sheetPr>
  <dimension ref="A1:AI101"/>
  <sheetViews>
    <sheetView tabSelected="1" zoomScaleNormal="100" workbookViewId="0">
      <pane ySplit="1" topLeftCell="A2" activePane="bottomLeft" state="frozen"/>
      <selection activeCell="B1" sqref="B1"/>
      <selection pane="bottomLeft" activeCell="AK89" sqref="AK89"/>
    </sheetView>
  </sheetViews>
  <sheetFormatPr defaultRowHeight="15.75" outlineLevelCol="1" x14ac:dyDescent="0.25"/>
  <cols>
    <col min="1" max="1" width="21.140625" style="201" bestFit="1" customWidth="1"/>
    <col min="2" max="3" width="18.7109375" style="201" customWidth="1" outlineLevel="1"/>
    <col min="4" max="4" width="18.7109375" style="202" customWidth="1" outlineLevel="1"/>
    <col min="5" max="5" width="10.28515625" style="203" customWidth="1" outlineLevel="1"/>
    <col min="6" max="6" width="18.7109375" style="201" customWidth="1" outlineLevel="1"/>
    <col min="7" max="7" width="6.85546875" style="202" customWidth="1" outlineLevel="1"/>
    <col min="8" max="8" width="7.42578125" style="202" customWidth="1" outlineLevel="1"/>
    <col min="9" max="9" width="18.7109375" style="202" customWidth="1" outlineLevel="1"/>
    <col min="10" max="10" width="9.42578125" style="202" customWidth="1" outlineLevel="1"/>
    <col min="11" max="11" width="7.140625" style="202" customWidth="1" outlineLevel="1"/>
    <col min="12" max="12" width="5.85546875" style="202" customWidth="1"/>
    <col min="13" max="13" width="3.140625" style="202" customWidth="1"/>
    <col min="14" max="15" width="18.7109375" style="204" customWidth="1"/>
    <col min="16" max="16" width="18.7109375" style="202" customWidth="1"/>
    <col min="17" max="20" width="10.28515625" style="202" hidden="1" customWidth="1" outlineLevel="1"/>
    <col min="21" max="21" width="19.7109375" style="202" hidden="1" customWidth="1" outlineLevel="1"/>
    <col min="22" max="23" width="10.28515625" style="202" hidden="1" customWidth="1" outlineLevel="1"/>
    <col min="24" max="24" width="11.140625" style="201" customWidth="1" collapsed="1"/>
    <col min="25" max="25" width="11.7109375" style="202" customWidth="1"/>
    <col min="26" max="26" width="11.42578125" style="205" customWidth="1"/>
    <col min="27" max="27" width="18.28515625" style="206" customWidth="1"/>
    <col min="28" max="28" width="20.5703125" style="207" bestFit="1" customWidth="1" collapsed="1"/>
    <col min="29" max="29" width="8.85546875" style="208" customWidth="1" collapsed="1"/>
    <col min="30" max="30" width="10.42578125" style="207" customWidth="1" collapsed="1"/>
    <col min="31" max="31" width="7.140625" style="203" customWidth="1" collapsed="1"/>
    <col min="32" max="32" width="32.42578125" style="59" bestFit="1" customWidth="1"/>
    <col min="33" max="33" width="16.5703125" style="207" customWidth="1"/>
    <col min="34" max="34" width="14.28515625" style="209" bestFit="1" customWidth="1"/>
    <col min="35" max="35" width="14.28515625" style="25" bestFit="1" customWidth="1"/>
    <col min="36" max="241" width="9.140625" style="25"/>
    <col min="242" max="242" width="18.7109375" style="25" customWidth="1"/>
    <col min="243" max="243" width="21.140625" style="25" bestFit="1" customWidth="1"/>
    <col min="244" max="246" width="18.7109375" style="25" customWidth="1"/>
    <col min="247" max="247" width="10.28515625" style="25" customWidth="1"/>
    <col min="248" max="248" width="18.7109375" style="25" customWidth="1"/>
    <col min="249" max="249" width="6.85546875" style="25" customWidth="1"/>
    <col min="250" max="250" width="7.42578125" style="25" customWidth="1"/>
    <col min="251" max="251" width="18.7109375" style="25" customWidth="1"/>
    <col min="252" max="252" width="9.42578125" style="25" customWidth="1"/>
    <col min="253" max="253" width="7.140625" style="25" customWidth="1"/>
    <col min="254" max="254" width="5.85546875" style="25" customWidth="1"/>
    <col min="255" max="255" width="3.140625" style="25" customWidth="1"/>
    <col min="256" max="258" width="18.7109375" style="25" customWidth="1"/>
    <col min="259" max="265" width="0" style="25" hidden="1" customWidth="1"/>
    <col min="266" max="266" width="11.140625" style="25" customWidth="1"/>
    <col min="267" max="267" width="11.7109375" style="25" customWidth="1"/>
    <col min="268" max="268" width="11.42578125" style="25" customWidth="1"/>
    <col min="269" max="269" width="18.28515625" style="25" customWidth="1"/>
    <col min="270" max="270" width="20.5703125" style="25" bestFit="1" customWidth="1"/>
    <col min="271" max="271" width="8.85546875" style="25" customWidth="1"/>
    <col min="272" max="272" width="10.42578125" style="25" customWidth="1"/>
    <col min="273" max="273" width="7.140625" style="25" customWidth="1"/>
    <col min="274" max="274" width="15.42578125" style="25" customWidth="1"/>
    <col min="275" max="275" width="28" style="25" customWidth="1"/>
    <col min="276" max="276" width="32.42578125" style="25" bestFit="1" customWidth="1"/>
    <col min="277" max="277" width="37.28515625" style="25" customWidth="1"/>
    <col min="278" max="278" width="16.5703125" style="25" customWidth="1"/>
    <col min="279" max="279" width="18.7109375" style="25" customWidth="1"/>
    <col min="280" max="281" width="14.28515625" style="25" bestFit="1" customWidth="1"/>
    <col min="282" max="282" width="21.28515625" style="25" bestFit="1" customWidth="1"/>
    <col min="283" max="283" width="17.28515625" style="25" customWidth="1"/>
    <col min="284" max="284" width="23" style="25" bestFit="1" customWidth="1"/>
    <col min="285" max="285" width="13.7109375" style="25" customWidth="1"/>
    <col min="286" max="286" width="35.28515625" style="25" bestFit="1" customWidth="1"/>
    <col min="287" max="287" width="29.140625" style="25" customWidth="1"/>
    <col min="288" max="289" width="12.85546875" style="25" bestFit="1" customWidth="1"/>
    <col min="290" max="290" width="11.140625" style="25" bestFit="1" customWidth="1"/>
    <col min="291" max="497" width="9.140625" style="25"/>
    <col min="498" max="498" width="18.7109375" style="25" customWidth="1"/>
    <col min="499" max="499" width="21.140625" style="25" bestFit="1" customWidth="1"/>
    <col min="500" max="502" width="18.7109375" style="25" customWidth="1"/>
    <col min="503" max="503" width="10.28515625" style="25" customWidth="1"/>
    <col min="504" max="504" width="18.7109375" style="25" customWidth="1"/>
    <col min="505" max="505" width="6.85546875" style="25" customWidth="1"/>
    <col min="506" max="506" width="7.42578125" style="25" customWidth="1"/>
    <col min="507" max="507" width="18.7109375" style="25" customWidth="1"/>
    <col min="508" max="508" width="9.42578125" style="25" customWidth="1"/>
    <col min="509" max="509" width="7.140625" style="25" customWidth="1"/>
    <col min="510" max="510" width="5.85546875" style="25" customWidth="1"/>
    <col min="511" max="511" width="3.140625" style="25" customWidth="1"/>
    <col min="512" max="514" width="18.7109375" style="25" customWidth="1"/>
    <col min="515" max="521" width="0" style="25" hidden="1" customWidth="1"/>
    <col min="522" max="522" width="11.140625" style="25" customWidth="1"/>
    <col min="523" max="523" width="11.7109375" style="25" customWidth="1"/>
    <col min="524" max="524" width="11.42578125" style="25" customWidth="1"/>
    <col min="525" max="525" width="18.28515625" style="25" customWidth="1"/>
    <col min="526" max="526" width="20.5703125" style="25" bestFit="1" customWidth="1"/>
    <col min="527" max="527" width="8.85546875" style="25" customWidth="1"/>
    <col min="528" max="528" width="10.42578125" style="25" customWidth="1"/>
    <col min="529" max="529" width="7.140625" style="25" customWidth="1"/>
    <col min="530" max="530" width="15.42578125" style="25" customWidth="1"/>
    <col min="531" max="531" width="28" style="25" customWidth="1"/>
    <col min="532" max="532" width="32.42578125" style="25" bestFit="1" customWidth="1"/>
    <col min="533" max="533" width="37.28515625" style="25" customWidth="1"/>
    <col min="534" max="534" width="16.5703125" style="25" customWidth="1"/>
    <col min="535" max="535" width="18.7109375" style="25" customWidth="1"/>
    <col min="536" max="537" width="14.28515625" style="25" bestFit="1" customWidth="1"/>
    <col min="538" max="538" width="21.28515625" style="25" bestFit="1" customWidth="1"/>
    <col min="539" max="539" width="17.28515625" style="25" customWidth="1"/>
    <col min="540" max="540" width="23" style="25" bestFit="1" customWidth="1"/>
    <col min="541" max="541" width="13.7109375" style="25" customWidth="1"/>
    <col min="542" max="542" width="35.28515625" style="25" bestFit="1" customWidth="1"/>
    <col min="543" max="543" width="29.140625" style="25" customWidth="1"/>
    <col min="544" max="545" width="12.85546875" style="25" bestFit="1" customWidth="1"/>
    <col min="546" max="546" width="11.140625" style="25" bestFit="1" customWidth="1"/>
    <col min="547" max="753" width="9.140625" style="25"/>
    <col min="754" max="754" width="18.7109375" style="25" customWidth="1"/>
    <col min="755" max="755" width="21.140625" style="25" bestFit="1" customWidth="1"/>
    <col min="756" max="758" width="18.7109375" style="25" customWidth="1"/>
    <col min="759" max="759" width="10.28515625" style="25" customWidth="1"/>
    <col min="760" max="760" width="18.7109375" style="25" customWidth="1"/>
    <col min="761" max="761" width="6.85546875" style="25" customWidth="1"/>
    <col min="762" max="762" width="7.42578125" style="25" customWidth="1"/>
    <col min="763" max="763" width="18.7109375" style="25" customWidth="1"/>
    <col min="764" max="764" width="9.42578125" style="25" customWidth="1"/>
    <col min="765" max="765" width="7.140625" style="25" customWidth="1"/>
    <col min="766" max="766" width="5.85546875" style="25" customWidth="1"/>
    <col min="767" max="767" width="3.140625" style="25" customWidth="1"/>
    <col min="768" max="770" width="18.7109375" style="25" customWidth="1"/>
    <col min="771" max="777" width="0" style="25" hidden="1" customWidth="1"/>
    <col min="778" max="778" width="11.140625" style="25" customWidth="1"/>
    <col min="779" max="779" width="11.7109375" style="25" customWidth="1"/>
    <col min="780" max="780" width="11.42578125" style="25" customWidth="1"/>
    <col min="781" max="781" width="18.28515625" style="25" customWidth="1"/>
    <col min="782" max="782" width="20.5703125" style="25" bestFit="1" customWidth="1"/>
    <col min="783" max="783" width="8.85546875" style="25" customWidth="1"/>
    <col min="784" max="784" width="10.42578125" style="25" customWidth="1"/>
    <col min="785" max="785" width="7.140625" style="25" customWidth="1"/>
    <col min="786" max="786" width="15.42578125" style="25" customWidth="1"/>
    <col min="787" max="787" width="28" style="25" customWidth="1"/>
    <col min="788" max="788" width="32.42578125" style="25" bestFit="1" customWidth="1"/>
    <col min="789" max="789" width="37.28515625" style="25" customWidth="1"/>
    <col min="790" max="790" width="16.5703125" style="25" customWidth="1"/>
    <col min="791" max="791" width="18.7109375" style="25" customWidth="1"/>
    <col min="792" max="793" width="14.28515625" style="25" bestFit="1" customWidth="1"/>
    <col min="794" max="794" width="21.28515625" style="25" bestFit="1" customWidth="1"/>
    <col min="795" max="795" width="17.28515625" style="25" customWidth="1"/>
    <col min="796" max="796" width="23" style="25" bestFit="1" customWidth="1"/>
    <col min="797" max="797" width="13.7109375" style="25" customWidth="1"/>
    <col min="798" max="798" width="35.28515625" style="25" bestFit="1" customWidth="1"/>
    <col min="799" max="799" width="29.140625" style="25" customWidth="1"/>
    <col min="800" max="801" width="12.85546875" style="25" bestFit="1" customWidth="1"/>
    <col min="802" max="802" width="11.140625" style="25" bestFit="1" customWidth="1"/>
    <col min="803" max="1009" width="9.140625" style="25"/>
    <col min="1010" max="1010" width="18.7109375" style="25" customWidth="1"/>
    <col min="1011" max="1011" width="21.140625" style="25" bestFit="1" customWidth="1"/>
    <col min="1012" max="1014" width="18.7109375" style="25" customWidth="1"/>
    <col min="1015" max="1015" width="10.28515625" style="25" customWidth="1"/>
    <col min="1016" max="1016" width="18.7109375" style="25" customWidth="1"/>
    <col min="1017" max="1017" width="6.85546875" style="25" customWidth="1"/>
    <col min="1018" max="1018" width="7.42578125" style="25" customWidth="1"/>
    <col min="1019" max="1019" width="18.7109375" style="25" customWidth="1"/>
    <col min="1020" max="1020" width="9.42578125" style="25" customWidth="1"/>
    <col min="1021" max="1021" width="7.140625" style="25" customWidth="1"/>
    <col min="1022" max="1022" width="5.85546875" style="25" customWidth="1"/>
    <col min="1023" max="1023" width="3.140625" style="25" customWidth="1"/>
    <col min="1024" max="1026" width="18.7109375" style="25" customWidth="1"/>
    <col min="1027" max="1033" width="0" style="25" hidden="1" customWidth="1"/>
    <col min="1034" max="1034" width="11.140625" style="25" customWidth="1"/>
    <col min="1035" max="1035" width="11.7109375" style="25" customWidth="1"/>
    <col min="1036" max="1036" width="11.42578125" style="25" customWidth="1"/>
    <col min="1037" max="1037" width="18.28515625" style="25" customWidth="1"/>
    <col min="1038" max="1038" width="20.5703125" style="25" bestFit="1" customWidth="1"/>
    <col min="1039" max="1039" width="8.85546875" style="25" customWidth="1"/>
    <col min="1040" max="1040" width="10.42578125" style="25" customWidth="1"/>
    <col min="1041" max="1041" width="7.140625" style="25" customWidth="1"/>
    <col min="1042" max="1042" width="15.42578125" style="25" customWidth="1"/>
    <col min="1043" max="1043" width="28" style="25" customWidth="1"/>
    <col min="1044" max="1044" width="32.42578125" style="25" bestFit="1" customWidth="1"/>
    <col min="1045" max="1045" width="37.28515625" style="25" customWidth="1"/>
    <col min="1046" max="1046" width="16.5703125" style="25" customWidth="1"/>
    <col min="1047" max="1047" width="18.7109375" style="25" customWidth="1"/>
    <col min="1048" max="1049" width="14.28515625" style="25" bestFit="1" customWidth="1"/>
    <col min="1050" max="1050" width="21.28515625" style="25" bestFit="1" customWidth="1"/>
    <col min="1051" max="1051" width="17.28515625" style="25" customWidth="1"/>
    <col min="1052" max="1052" width="23" style="25" bestFit="1" customWidth="1"/>
    <col min="1053" max="1053" width="13.7109375" style="25" customWidth="1"/>
    <col min="1054" max="1054" width="35.28515625" style="25" bestFit="1" customWidth="1"/>
    <col min="1055" max="1055" width="29.140625" style="25" customWidth="1"/>
    <col min="1056" max="1057" width="12.85546875" style="25" bestFit="1" customWidth="1"/>
    <col min="1058" max="1058" width="11.140625" style="25" bestFit="1" customWidth="1"/>
    <col min="1059" max="1265" width="9.140625" style="25"/>
    <col min="1266" max="1266" width="18.7109375" style="25" customWidth="1"/>
    <col min="1267" max="1267" width="21.140625" style="25" bestFit="1" customWidth="1"/>
    <col min="1268" max="1270" width="18.7109375" style="25" customWidth="1"/>
    <col min="1271" max="1271" width="10.28515625" style="25" customWidth="1"/>
    <col min="1272" max="1272" width="18.7109375" style="25" customWidth="1"/>
    <col min="1273" max="1273" width="6.85546875" style="25" customWidth="1"/>
    <col min="1274" max="1274" width="7.42578125" style="25" customWidth="1"/>
    <col min="1275" max="1275" width="18.7109375" style="25" customWidth="1"/>
    <col min="1276" max="1276" width="9.42578125" style="25" customWidth="1"/>
    <col min="1277" max="1277" width="7.140625" style="25" customWidth="1"/>
    <col min="1278" max="1278" width="5.85546875" style="25" customWidth="1"/>
    <col min="1279" max="1279" width="3.140625" style="25" customWidth="1"/>
    <col min="1280" max="1282" width="18.7109375" style="25" customWidth="1"/>
    <col min="1283" max="1289" width="0" style="25" hidden="1" customWidth="1"/>
    <col min="1290" max="1290" width="11.140625" style="25" customWidth="1"/>
    <col min="1291" max="1291" width="11.7109375" style="25" customWidth="1"/>
    <col min="1292" max="1292" width="11.42578125" style="25" customWidth="1"/>
    <col min="1293" max="1293" width="18.28515625" style="25" customWidth="1"/>
    <col min="1294" max="1294" width="20.5703125" style="25" bestFit="1" customWidth="1"/>
    <col min="1295" max="1295" width="8.85546875" style="25" customWidth="1"/>
    <col min="1296" max="1296" width="10.42578125" style="25" customWidth="1"/>
    <col min="1297" max="1297" width="7.140625" style="25" customWidth="1"/>
    <col min="1298" max="1298" width="15.42578125" style="25" customWidth="1"/>
    <col min="1299" max="1299" width="28" style="25" customWidth="1"/>
    <col min="1300" max="1300" width="32.42578125" style="25" bestFit="1" customWidth="1"/>
    <col min="1301" max="1301" width="37.28515625" style="25" customWidth="1"/>
    <col min="1302" max="1302" width="16.5703125" style="25" customWidth="1"/>
    <col min="1303" max="1303" width="18.7109375" style="25" customWidth="1"/>
    <col min="1304" max="1305" width="14.28515625" style="25" bestFit="1" customWidth="1"/>
    <col min="1306" max="1306" width="21.28515625" style="25" bestFit="1" customWidth="1"/>
    <col min="1307" max="1307" width="17.28515625" style="25" customWidth="1"/>
    <col min="1308" max="1308" width="23" style="25" bestFit="1" customWidth="1"/>
    <col min="1309" max="1309" width="13.7109375" style="25" customWidth="1"/>
    <col min="1310" max="1310" width="35.28515625" style="25" bestFit="1" customWidth="1"/>
    <col min="1311" max="1311" width="29.140625" style="25" customWidth="1"/>
    <col min="1312" max="1313" width="12.85546875" style="25" bestFit="1" customWidth="1"/>
    <col min="1314" max="1314" width="11.140625" style="25" bestFit="1" customWidth="1"/>
    <col min="1315" max="1521" width="9.140625" style="25"/>
    <col min="1522" max="1522" width="18.7109375" style="25" customWidth="1"/>
    <col min="1523" max="1523" width="21.140625" style="25" bestFit="1" customWidth="1"/>
    <col min="1524" max="1526" width="18.7109375" style="25" customWidth="1"/>
    <col min="1527" max="1527" width="10.28515625" style="25" customWidth="1"/>
    <col min="1528" max="1528" width="18.7109375" style="25" customWidth="1"/>
    <col min="1529" max="1529" width="6.85546875" style="25" customWidth="1"/>
    <col min="1530" max="1530" width="7.42578125" style="25" customWidth="1"/>
    <col min="1531" max="1531" width="18.7109375" style="25" customWidth="1"/>
    <col min="1532" max="1532" width="9.42578125" style="25" customWidth="1"/>
    <col min="1533" max="1533" width="7.140625" style="25" customWidth="1"/>
    <col min="1534" max="1534" width="5.85546875" style="25" customWidth="1"/>
    <col min="1535" max="1535" width="3.140625" style="25" customWidth="1"/>
    <col min="1536" max="1538" width="18.7109375" style="25" customWidth="1"/>
    <col min="1539" max="1545" width="0" style="25" hidden="1" customWidth="1"/>
    <col min="1546" max="1546" width="11.140625" style="25" customWidth="1"/>
    <col min="1547" max="1547" width="11.7109375" style="25" customWidth="1"/>
    <col min="1548" max="1548" width="11.42578125" style="25" customWidth="1"/>
    <col min="1549" max="1549" width="18.28515625" style="25" customWidth="1"/>
    <col min="1550" max="1550" width="20.5703125" style="25" bestFit="1" customWidth="1"/>
    <col min="1551" max="1551" width="8.85546875" style="25" customWidth="1"/>
    <col min="1552" max="1552" width="10.42578125" style="25" customWidth="1"/>
    <col min="1553" max="1553" width="7.140625" style="25" customWidth="1"/>
    <col min="1554" max="1554" width="15.42578125" style="25" customWidth="1"/>
    <col min="1555" max="1555" width="28" style="25" customWidth="1"/>
    <col min="1556" max="1556" width="32.42578125" style="25" bestFit="1" customWidth="1"/>
    <col min="1557" max="1557" width="37.28515625" style="25" customWidth="1"/>
    <col min="1558" max="1558" width="16.5703125" style="25" customWidth="1"/>
    <col min="1559" max="1559" width="18.7109375" style="25" customWidth="1"/>
    <col min="1560" max="1561" width="14.28515625" style="25" bestFit="1" customWidth="1"/>
    <col min="1562" max="1562" width="21.28515625" style="25" bestFit="1" customWidth="1"/>
    <col min="1563" max="1563" width="17.28515625" style="25" customWidth="1"/>
    <col min="1564" max="1564" width="23" style="25" bestFit="1" customWidth="1"/>
    <col min="1565" max="1565" width="13.7109375" style="25" customWidth="1"/>
    <col min="1566" max="1566" width="35.28515625" style="25" bestFit="1" customWidth="1"/>
    <col min="1567" max="1567" width="29.140625" style="25" customWidth="1"/>
    <col min="1568" max="1569" width="12.85546875" style="25" bestFit="1" customWidth="1"/>
    <col min="1570" max="1570" width="11.140625" style="25" bestFit="1" customWidth="1"/>
    <col min="1571" max="1777" width="9.140625" style="25"/>
    <col min="1778" max="1778" width="18.7109375" style="25" customWidth="1"/>
    <col min="1779" max="1779" width="21.140625" style="25" bestFit="1" customWidth="1"/>
    <col min="1780" max="1782" width="18.7109375" style="25" customWidth="1"/>
    <col min="1783" max="1783" width="10.28515625" style="25" customWidth="1"/>
    <col min="1784" max="1784" width="18.7109375" style="25" customWidth="1"/>
    <col min="1785" max="1785" width="6.85546875" style="25" customWidth="1"/>
    <col min="1786" max="1786" width="7.42578125" style="25" customWidth="1"/>
    <col min="1787" max="1787" width="18.7109375" style="25" customWidth="1"/>
    <col min="1788" max="1788" width="9.42578125" style="25" customWidth="1"/>
    <col min="1789" max="1789" width="7.140625" style="25" customWidth="1"/>
    <col min="1790" max="1790" width="5.85546875" style="25" customWidth="1"/>
    <col min="1791" max="1791" width="3.140625" style="25" customWidth="1"/>
    <col min="1792" max="1794" width="18.7109375" style="25" customWidth="1"/>
    <col min="1795" max="1801" width="0" style="25" hidden="1" customWidth="1"/>
    <col min="1802" max="1802" width="11.140625" style="25" customWidth="1"/>
    <col min="1803" max="1803" width="11.7109375" style="25" customWidth="1"/>
    <col min="1804" max="1804" width="11.42578125" style="25" customWidth="1"/>
    <col min="1805" max="1805" width="18.28515625" style="25" customWidth="1"/>
    <col min="1806" max="1806" width="20.5703125" style="25" bestFit="1" customWidth="1"/>
    <col min="1807" max="1807" width="8.85546875" style="25" customWidth="1"/>
    <col min="1808" max="1808" width="10.42578125" style="25" customWidth="1"/>
    <col min="1809" max="1809" width="7.140625" style="25" customWidth="1"/>
    <col min="1810" max="1810" width="15.42578125" style="25" customWidth="1"/>
    <col min="1811" max="1811" width="28" style="25" customWidth="1"/>
    <col min="1812" max="1812" width="32.42578125" style="25" bestFit="1" customWidth="1"/>
    <col min="1813" max="1813" width="37.28515625" style="25" customWidth="1"/>
    <col min="1814" max="1814" width="16.5703125" style="25" customWidth="1"/>
    <col min="1815" max="1815" width="18.7109375" style="25" customWidth="1"/>
    <col min="1816" max="1817" width="14.28515625" style="25" bestFit="1" customWidth="1"/>
    <col min="1818" max="1818" width="21.28515625" style="25" bestFit="1" customWidth="1"/>
    <col min="1819" max="1819" width="17.28515625" style="25" customWidth="1"/>
    <col min="1820" max="1820" width="23" style="25" bestFit="1" customWidth="1"/>
    <col min="1821" max="1821" width="13.7109375" style="25" customWidth="1"/>
    <col min="1822" max="1822" width="35.28515625" style="25" bestFit="1" customWidth="1"/>
    <col min="1823" max="1823" width="29.140625" style="25" customWidth="1"/>
    <col min="1824" max="1825" width="12.85546875" style="25" bestFit="1" customWidth="1"/>
    <col min="1826" max="1826" width="11.140625" style="25" bestFit="1" customWidth="1"/>
    <col min="1827" max="2033" width="9.140625" style="25"/>
    <col min="2034" max="2034" width="18.7109375" style="25" customWidth="1"/>
    <col min="2035" max="2035" width="21.140625" style="25" bestFit="1" customWidth="1"/>
    <col min="2036" max="2038" width="18.7109375" style="25" customWidth="1"/>
    <col min="2039" max="2039" width="10.28515625" style="25" customWidth="1"/>
    <col min="2040" max="2040" width="18.7109375" style="25" customWidth="1"/>
    <col min="2041" max="2041" width="6.85546875" style="25" customWidth="1"/>
    <col min="2042" max="2042" width="7.42578125" style="25" customWidth="1"/>
    <col min="2043" max="2043" width="18.7109375" style="25" customWidth="1"/>
    <col min="2044" max="2044" width="9.42578125" style="25" customWidth="1"/>
    <col min="2045" max="2045" width="7.140625" style="25" customWidth="1"/>
    <col min="2046" max="2046" width="5.85546875" style="25" customWidth="1"/>
    <col min="2047" max="2047" width="3.140625" style="25" customWidth="1"/>
    <col min="2048" max="2050" width="18.7109375" style="25" customWidth="1"/>
    <col min="2051" max="2057" width="0" style="25" hidden="1" customWidth="1"/>
    <col min="2058" max="2058" width="11.140625" style="25" customWidth="1"/>
    <col min="2059" max="2059" width="11.7109375" style="25" customWidth="1"/>
    <col min="2060" max="2060" width="11.42578125" style="25" customWidth="1"/>
    <col min="2061" max="2061" width="18.28515625" style="25" customWidth="1"/>
    <col min="2062" max="2062" width="20.5703125" style="25" bestFit="1" customWidth="1"/>
    <col min="2063" max="2063" width="8.85546875" style="25" customWidth="1"/>
    <col min="2064" max="2064" width="10.42578125" style="25" customWidth="1"/>
    <col min="2065" max="2065" width="7.140625" style="25" customWidth="1"/>
    <col min="2066" max="2066" width="15.42578125" style="25" customWidth="1"/>
    <col min="2067" max="2067" width="28" style="25" customWidth="1"/>
    <col min="2068" max="2068" width="32.42578125" style="25" bestFit="1" customWidth="1"/>
    <col min="2069" max="2069" width="37.28515625" style="25" customWidth="1"/>
    <col min="2070" max="2070" width="16.5703125" style="25" customWidth="1"/>
    <col min="2071" max="2071" width="18.7109375" style="25" customWidth="1"/>
    <col min="2072" max="2073" width="14.28515625" style="25" bestFit="1" customWidth="1"/>
    <col min="2074" max="2074" width="21.28515625" style="25" bestFit="1" customWidth="1"/>
    <col min="2075" max="2075" width="17.28515625" style="25" customWidth="1"/>
    <col min="2076" max="2076" width="23" style="25" bestFit="1" customWidth="1"/>
    <col min="2077" max="2077" width="13.7109375" style="25" customWidth="1"/>
    <col min="2078" max="2078" width="35.28515625" style="25" bestFit="1" customWidth="1"/>
    <col min="2079" max="2079" width="29.140625" style="25" customWidth="1"/>
    <col min="2080" max="2081" width="12.85546875" style="25" bestFit="1" customWidth="1"/>
    <col min="2082" max="2082" width="11.140625" style="25" bestFit="1" customWidth="1"/>
    <col min="2083" max="2289" width="9.140625" style="25"/>
    <col min="2290" max="2290" width="18.7109375" style="25" customWidth="1"/>
    <col min="2291" max="2291" width="21.140625" style="25" bestFit="1" customWidth="1"/>
    <col min="2292" max="2294" width="18.7109375" style="25" customWidth="1"/>
    <col min="2295" max="2295" width="10.28515625" style="25" customWidth="1"/>
    <col min="2296" max="2296" width="18.7109375" style="25" customWidth="1"/>
    <col min="2297" max="2297" width="6.85546875" style="25" customWidth="1"/>
    <col min="2298" max="2298" width="7.42578125" style="25" customWidth="1"/>
    <col min="2299" max="2299" width="18.7109375" style="25" customWidth="1"/>
    <col min="2300" max="2300" width="9.42578125" style="25" customWidth="1"/>
    <col min="2301" max="2301" width="7.140625" style="25" customWidth="1"/>
    <col min="2302" max="2302" width="5.85546875" style="25" customWidth="1"/>
    <col min="2303" max="2303" width="3.140625" style="25" customWidth="1"/>
    <col min="2304" max="2306" width="18.7109375" style="25" customWidth="1"/>
    <col min="2307" max="2313" width="0" style="25" hidden="1" customWidth="1"/>
    <col min="2314" max="2314" width="11.140625" style="25" customWidth="1"/>
    <col min="2315" max="2315" width="11.7109375" style="25" customWidth="1"/>
    <col min="2316" max="2316" width="11.42578125" style="25" customWidth="1"/>
    <col min="2317" max="2317" width="18.28515625" style="25" customWidth="1"/>
    <col min="2318" max="2318" width="20.5703125" style="25" bestFit="1" customWidth="1"/>
    <col min="2319" max="2319" width="8.85546875" style="25" customWidth="1"/>
    <col min="2320" max="2320" width="10.42578125" style="25" customWidth="1"/>
    <col min="2321" max="2321" width="7.140625" style="25" customWidth="1"/>
    <col min="2322" max="2322" width="15.42578125" style="25" customWidth="1"/>
    <col min="2323" max="2323" width="28" style="25" customWidth="1"/>
    <col min="2324" max="2324" width="32.42578125" style="25" bestFit="1" customWidth="1"/>
    <col min="2325" max="2325" width="37.28515625" style="25" customWidth="1"/>
    <col min="2326" max="2326" width="16.5703125" style="25" customWidth="1"/>
    <col min="2327" max="2327" width="18.7109375" style="25" customWidth="1"/>
    <col min="2328" max="2329" width="14.28515625" style="25" bestFit="1" customWidth="1"/>
    <col min="2330" max="2330" width="21.28515625" style="25" bestFit="1" customWidth="1"/>
    <col min="2331" max="2331" width="17.28515625" style="25" customWidth="1"/>
    <col min="2332" max="2332" width="23" style="25" bestFit="1" customWidth="1"/>
    <col min="2333" max="2333" width="13.7109375" style="25" customWidth="1"/>
    <col min="2334" max="2334" width="35.28515625" style="25" bestFit="1" customWidth="1"/>
    <col min="2335" max="2335" width="29.140625" style="25" customWidth="1"/>
    <col min="2336" max="2337" width="12.85546875" style="25" bestFit="1" customWidth="1"/>
    <col min="2338" max="2338" width="11.140625" style="25" bestFit="1" customWidth="1"/>
    <col min="2339" max="2545" width="9.140625" style="25"/>
    <col min="2546" max="2546" width="18.7109375" style="25" customWidth="1"/>
    <col min="2547" max="2547" width="21.140625" style="25" bestFit="1" customWidth="1"/>
    <col min="2548" max="2550" width="18.7109375" style="25" customWidth="1"/>
    <col min="2551" max="2551" width="10.28515625" style="25" customWidth="1"/>
    <col min="2552" max="2552" width="18.7109375" style="25" customWidth="1"/>
    <col min="2553" max="2553" width="6.85546875" style="25" customWidth="1"/>
    <col min="2554" max="2554" width="7.42578125" style="25" customWidth="1"/>
    <col min="2555" max="2555" width="18.7109375" style="25" customWidth="1"/>
    <col min="2556" max="2556" width="9.42578125" style="25" customWidth="1"/>
    <col min="2557" max="2557" width="7.140625" style="25" customWidth="1"/>
    <col min="2558" max="2558" width="5.85546875" style="25" customWidth="1"/>
    <col min="2559" max="2559" width="3.140625" style="25" customWidth="1"/>
    <col min="2560" max="2562" width="18.7109375" style="25" customWidth="1"/>
    <col min="2563" max="2569" width="0" style="25" hidden="1" customWidth="1"/>
    <col min="2570" max="2570" width="11.140625" style="25" customWidth="1"/>
    <col min="2571" max="2571" width="11.7109375" style="25" customWidth="1"/>
    <col min="2572" max="2572" width="11.42578125" style="25" customWidth="1"/>
    <col min="2573" max="2573" width="18.28515625" style="25" customWidth="1"/>
    <col min="2574" max="2574" width="20.5703125" style="25" bestFit="1" customWidth="1"/>
    <col min="2575" max="2575" width="8.85546875" style="25" customWidth="1"/>
    <col min="2576" max="2576" width="10.42578125" style="25" customWidth="1"/>
    <col min="2577" max="2577" width="7.140625" style="25" customWidth="1"/>
    <col min="2578" max="2578" width="15.42578125" style="25" customWidth="1"/>
    <col min="2579" max="2579" width="28" style="25" customWidth="1"/>
    <col min="2580" max="2580" width="32.42578125" style="25" bestFit="1" customWidth="1"/>
    <col min="2581" max="2581" width="37.28515625" style="25" customWidth="1"/>
    <col min="2582" max="2582" width="16.5703125" style="25" customWidth="1"/>
    <col min="2583" max="2583" width="18.7109375" style="25" customWidth="1"/>
    <col min="2584" max="2585" width="14.28515625" style="25" bestFit="1" customWidth="1"/>
    <col min="2586" max="2586" width="21.28515625" style="25" bestFit="1" customWidth="1"/>
    <col min="2587" max="2587" width="17.28515625" style="25" customWidth="1"/>
    <col min="2588" max="2588" width="23" style="25" bestFit="1" customWidth="1"/>
    <col min="2589" max="2589" width="13.7109375" style="25" customWidth="1"/>
    <col min="2590" max="2590" width="35.28515625" style="25" bestFit="1" customWidth="1"/>
    <col min="2591" max="2591" width="29.140625" style="25" customWidth="1"/>
    <col min="2592" max="2593" width="12.85546875" style="25" bestFit="1" customWidth="1"/>
    <col min="2594" max="2594" width="11.140625" style="25" bestFit="1" customWidth="1"/>
    <col min="2595" max="2801" width="9.140625" style="25"/>
    <col min="2802" max="2802" width="18.7109375" style="25" customWidth="1"/>
    <col min="2803" max="2803" width="21.140625" style="25" bestFit="1" customWidth="1"/>
    <col min="2804" max="2806" width="18.7109375" style="25" customWidth="1"/>
    <col min="2807" max="2807" width="10.28515625" style="25" customWidth="1"/>
    <col min="2808" max="2808" width="18.7109375" style="25" customWidth="1"/>
    <col min="2809" max="2809" width="6.85546875" style="25" customWidth="1"/>
    <col min="2810" max="2810" width="7.42578125" style="25" customWidth="1"/>
    <col min="2811" max="2811" width="18.7109375" style="25" customWidth="1"/>
    <col min="2812" max="2812" width="9.42578125" style="25" customWidth="1"/>
    <col min="2813" max="2813" width="7.140625" style="25" customWidth="1"/>
    <col min="2814" max="2814" width="5.85546875" style="25" customWidth="1"/>
    <col min="2815" max="2815" width="3.140625" style="25" customWidth="1"/>
    <col min="2816" max="2818" width="18.7109375" style="25" customWidth="1"/>
    <col min="2819" max="2825" width="0" style="25" hidden="1" customWidth="1"/>
    <col min="2826" max="2826" width="11.140625" style="25" customWidth="1"/>
    <col min="2827" max="2827" width="11.7109375" style="25" customWidth="1"/>
    <col min="2828" max="2828" width="11.42578125" style="25" customWidth="1"/>
    <col min="2829" max="2829" width="18.28515625" style="25" customWidth="1"/>
    <col min="2830" max="2830" width="20.5703125" style="25" bestFit="1" customWidth="1"/>
    <col min="2831" max="2831" width="8.85546875" style="25" customWidth="1"/>
    <col min="2832" max="2832" width="10.42578125" style="25" customWidth="1"/>
    <col min="2833" max="2833" width="7.140625" style="25" customWidth="1"/>
    <col min="2834" max="2834" width="15.42578125" style="25" customWidth="1"/>
    <col min="2835" max="2835" width="28" style="25" customWidth="1"/>
    <col min="2836" max="2836" width="32.42578125" style="25" bestFit="1" customWidth="1"/>
    <col min="2837" max="2837" width="37.28515625" style="25" customWidth="1"/>
    <col min="2838" max="2838" width="16.5703125" style="25" customWidth="1"/>
    <col min="2839" max="2839" width="18.7109375" style="25" customWidth="1"/>
    <col min="2840" max="2841" width="14.28515625" style="25" bestFit="1" customWidth="1"/>
    <col min="2842" max="2842" width="21.28515625" style="25" bestFit="1" customWidth="1"/>
    <col min="2843" max="2843" width="17.28515625" style="25" customWidth="1"/>
    <col min="2844" max="2844" width="23" style="25" bestFit="1" customWidth="1"/>
    <col min="2845" max="2845" width="13.7109375" style="25" customWidth="1"/>
    <col min="2846" max="2846" width="35.28515625" style="25" bestFit="1" customWidth="1"/>
    <col min="2847" max="2847" width="29.140625" style="25" customWidth="1"/>
    <col min="2848" max="2849" width="12.85546875" style="25" bestFit="1" customWidth="1"/>
    <col min="2850" max="2850" width="11.140625" style="25" bestFit="1" customWidth="1"/>
    <col min="2851" max="3057" width="9.140625" style="25"/>
    <col min="3058" max="3058" width="18.7109375" style="25" customWidth="1"/>
    <col min="3059" max="3059" width="21.140625" style="25" bestFit="1" customWidth="1"/>
    <col min="3060" max="3062" width="18.7109375" style="25" customWidth="1"/>
    <col min="3063" max="3063" width="10.28515625" style="25" customWidth="1"/>
    <col min="3064" max="3064" width="18.7109375" style="25" customWidth="1"/>
    <col min="3065" max="3065" width="6.85546875" style="25" customWidth="1"/>
    <col min="3066" max="3066" width="7.42578125" style="25" customWidth="1"/>
    <col min="3067" max="3067" width="18.7109375" style="25" customWidth="1"/>
    <col min="3068" max="3068" width="9.42578125" style="25" customWidth="1"/>
    <col min="3069" max="3069" width="7.140625" style="25" customWidth="1"/>
    <col min="3070" max="3070" width="5.85546875" style="25" customWidth="1"/>
    <col min="3071" max="3071" width="3.140625" style="25" customWidth="1"/>
    <col min="3072" max="3074" width="18.7109375" style="25" customWidth="1"/>
    <col min="3075" max="3081" width="0" style="25" hidden="1" customWidth="1"/>
    <col min="3082" max="3082" width="11.140625" style="25" customWidth="1"/>
    <col min="3083" max="3083" width="11.7109375" style="25" customWidth="1"/>
    <col min="3084" max="3084" width="11.42578125" style="25" customWidth="1"/>
    <col min="3085" max="3085" width="18.28515625" style="25" customWidth="1"/>
    <col min="3086" max="3086" width="20.5703125" style="25" bestFit="1" customWidth="1"/>
    <col min="3087" max="3087" width="8.85546875" style="25" customWidth="1"/>
    <col min="3088" max="3088" width="10.42578125" style="25" customWidth="1"/>
    <col min="3089" max="3089" width="7.140625" style="25" customWidth="1"/>
    <col min="3090" max="3090" width="15.42578125" style="25" customWidth="1"/>
    <col min="3091" max="3091" width="28" style="25" customWidth="1"/>
    <col min="3092" max="3092" width="32.42578125" style="25" bestFit="1" customWidth="1"/>
    <col min="3093" max="3093" width="37.28515625" style="25" customWidth="1"/>
    <col min="3094" max="3094" width="16.5703125" style="25" customWidth="1"/>
    <col min="3095" max="3095" width="18.7109375" style="25" customWidth="1"/>
    <col min="3096" max="3097" width="14.28515625" style="25" bestFit="1" customWidth="1"/>
    <col min="3098" max="3098" width="21.28515625" style="25" bestFit="1" customWidth="1"/>
    <col min="3099" max="3099" width="17.28515625" style="25" customWidth="1"/>
    <col min="3100" max="3100" width="23" style="25" bestFit="1" customWidth="1"/>
    <col min="3101" max="3101" width="13.7109375" style="25" customWidth="1"/>
    <col min="3102" max="3102" width="35.28515625" style="25" bestFit="1" customWidth="1"/>
    <col min="3103" max="3103" width="29.140625" style="25" customWidth="1"/>
    <col min="3104" max="3105" width="12.85546875" style="25" bestFit="1" customWidth="1"/>
    <col min="3106" max="3106" width="11.140625" style="25" bestFit="1" customWidth="1"/>
    <col min="3107" max="3313" width="9.140625" style="25"/>
    <col min="3314" max="3314" width="18.7109375" style="25" customWidth="1"/>
    <col min="3315" max="3315" width="21.140625" style="25" bestFit="1" customWidth="1"/>
    <col min="3316" max="3318" width="18.7109375" style="25" customWidth="1"/>
    <col min="3319" max="3319" width="10.28515625" style="25" customWidth="1"/>
    <col min="3320" max="3320" width="18.7109375" style="25" customWidth="1"/>
    <col min="3321" max="3321" width="6.85546875" style="25" customWidth="1"/>
    <col min="3322" max="3322" width="7.42578125" style="25" customWidth="1"/>
    <col min="3323" max="3323" width="18.7109375" style="25" customWidth="1"/>
    <col min="3324" max="3324" width="9.42578125" style="25" customWidth="1"/>
    <col min="3325" max="3325" width="7.140625" style="25" customWidth="1"/>
    <col min="3326" max="3326" width="5.85546875" style="25" customWidth="1"/>
    <col min="3327" max="3327" width="3.140625" style="25" customWidth="1"/>
    <col min="3328" max="3330" width="18.7109375" style="25" customWidth="1"/>
    <col min="3331" max="3337" width="0" style="25" hidden="1" customWidth="1"/>
    <col min="3338" max="3338" width="11.140625" style="25" customWidth="1"/>
    <col min="3339" max="3339" width="11.7109375" style="25" customWidth="1"/>
    <col min="3340" max="3340" width="11.42578125" style="25" customWidth="1"/>
    <col min="3341" max="3341" width="18.28515625" style="25" customWidth="1"/>
    <col min="3342" max="3342" width="20.5703125" style="25" bestFit="1" customWidth="1"/>
    <col min="3343" max="3343" width="8.85546875" style="25" customWidth="1"/>
    <col min="3344" max="3344" width="10.42578125" style="25" customWidth="1"/>
    <col min="3345" max="3345" width="7.140625" style="25" customWidth="1"/>
    <col min="3346" max="3346" width="15.42578125" style="25" customWidth="1"/>
    <col min="3347" max="3347" width="28" style="25" customWidth="1"/>
    <col min="3348" max="3348" width="32.42578125" style="25" bestFit="1" customWidth="1"/>
    <col min="3349" max="3349" width="37.28515625" style="25" customWidth="1"/>
    <col min="3350" max="3350" width="16.5703125" style="25" customWidth="1"/>
    <col min="3351" max="3351" width="18.7109375" style="25" customWidth="1"/>
    <col min="3352" max="3353" width="14.28515625" style="25" bestFit="1" customWidth="1"/>
    <col min="3354" max="3354" width="21.28515625" style="25" bestFit="1" customWidth="1"/>
    <col min="3355" max="3355" width="17.28515625" style="25" customWidth="1"/>
    <col min="3356" max="3356" width="23" style="25" bestFit="1" customWidth="1"/>
    <col min="3357" max="3357" width="13.7109375" style="25" customWidth="1"/>
    <col min="3358" max="3358" width="35.28515625" style="25" bestFit="1" customWidth="1"/>
    <col min="3359" max="3359" width="29.140625" style="25" customWidth="1"/>
    <col min="3360" max="3361" width="12.85546875" style="25" bestFit="1" customWidth="1"/>
    <col min="3362" max="3362" width="11.140625" style="25" bestFit="1" customWidth="1"/>
    <col min="3363" max="3569" width="9.140625" style="25"/>
    <col min="3570" max="3570" width="18.7109375" style="25" customWidth="1"/>
    <col min="3571" max="3571" width="21.140625" style="25" bestFit="1" customWidth="1"/>
    <col min="3572" max="3574" width="18.7109375" style="25" customWidth="1"/>
    <col min="3575" max="3575" width="10.28515625" style="25" customWidth="1"/>
    <col min="3576" max="3576" width="18.7109375" style="25" customWidth="1"/>
    <col min="3577" max="3577" width="6.85546875" style="25" customWidth="1"/>
    <col min="3578" max="3578" width="7.42578125" style="25" customWidth="1"/>
    <col min="3579" max="3579" width="18.7109375" style="25" customWidth="1"/>
    <col min="3580" max="3580" width="9.42578125" style="25" customWidth="1"/>
    <col min="3581" max="3581" width="7.140625" style="25" customWidth="1"/>
    <col min="3582" max="3582" width="5.85546875" style="25" customWidth="1"/>
    <col min="3583" max="3583" width="3.140625" style="25" customWidth="1"/>
    <col min="3584" max="3586" width="18.7109375" style="25" customWidth="1"/>
    <col min="3587" max="3593" width="0" style="25" hidden="1" customWidth="1"/>
    <col min="3594" max="3594" width="11.140625" style="25" customWidth="1"/>
    <col min="3595" max="3595" width="11.7109375" style="25" customWidth="1"/>
    <col min="3596" max="3596" width="11.42578125" style="25" customWidth="1"/>
    <col min="3597" max="3597" width="18.28515625" style="25" customWidth="1"/>
    <col min="3598" max="3598" width="20.5703125" style="25" bestFit="1" customWidth="1"/>
    <col min="3599" max="3599" width="8.85546875" style="25" customWidth="1"/>
    <col min="3600" max="3600" width="10.42578125" style="25" customWidth="1"/>
    <col min="3601" max="3601" width="7.140625" style="25" customWidth="1"/>
    <col min="3602" max="3602" width="15.42578125" style="25" customWidth="1"/>
    <col min="3603" max="3603" width="28" style="25" customWidth="1"/>
    <col min="3604" max="3604" width="32.42578125" style="25" bestFit="1" customWidth="1"/>
    <col min="3605" max="3605" width="37.28515625" style="25" customWidth="1"/>
    <col min="3606" max="3606" width="16.5703125" style="25" customWidth="1"/>
    <col min="3607" max="3607" width="18.7109375" style="25" customWidth="1"/>
    <col min="3608" max="3609" width="14.28515625" style="25" bestFit="1" customWidth="1"/>
    <col min="3610" max="3610" width="21.28515625" style="25" bestFit="1" customWidth="1"/>
    <col min="3611" max="3611" width="17.28515625" style="25" customWidth="1"/>
    <col min="3612" max="3612" width="23" style="25" bestFit="1" customWidth="1"/>
    <col min="3613" max="3613" width="13.7109375" style="25" customWidth="1"/>
    <col min="3614" max="3614" width="35.28515625" style="25" bestFit="1" customWidth="1"/>
    <col min="3615" max="3615" width="29.140625" style="25" customWidth="1"/>
    <col min="3616" max="3617" width="12.85546875" style="25" bestFit="1" customWidth="1"/>
    <col min="3618" max="3618" width="11.140625" style="25" bestFit="1" customWidth="1"/>
    <col min="3619" max="3825" width="9.140625" style="25"/>
    <col min="3826" max="3826" width="18.7109375" style="25" customWidth="1"/>
    <col min="3827" max="3827" width="21.140625" style="25" bestFit="1" customWidth="1"/>
    <col min="3828" max="3830" width="18.7109375" style="25" customWidth="1"/>
    <col min="3831" max="3831" width="10.28515625" style="25" customWidth="1"/>
    <col min="3832" max="3832" width="18.7109375" style="25" customWidth="1"/>
    <col min="3833" max="3833" width="6.85546875" style="25" customWidth="1"/>
    <col min="3834" max="3834" width="7.42578125" style="25" customWidth="1"/>
    <col min="3835" max="3835" width="18.7109375" style="25" customWidth="1"/>
    <col min="3836" max="3836" width="9.42578125" style="25" customWidth="1"/>
    <col min="3837" max="3837" width="7.140625" style="25" customWidth="1"/>
    <col min="3838" max="3838" width="5.85546875" style="25" customWidth="1"/>
    <col min="3839" max="3839" width="3.140625" style="25" customWidth="1"/>
    <col min="3840" max="3842" width="18.7109375" style="25" customWidth="1"/>
    <col min="3843" max="3849" width="0" style="25" hidden="1" customWidth="1"/>
    <col min="3850" max="3850" width="11.140625" style="25" customWidth="1"/>
    <col min="3851" max="3851" width="11.7109375" style="25" customWidth="1"/>
    <col min="3852" max="3852" width="11.42578125" style="25" customWidth="1"/>
    <col min="3853" max="3853" width="18.28515625" style="25" customWidth="1"/>
    <col min="3854" max="3854" width="20.5703125" style="25" bestFit="1" customWidth="1"/>
    <col min="3855" max="3855" width="8.85546875" style="25" customWidth="1"/>
    <col min="3856" max="3856" width="10.42578125" style="25" customWidth="1"/>
    <col min="3857" max="3857" width="7.140625" style="25" customWidth="1"/>
    <col min="3858" max="3858" width="15.42578125" style="25" customWidth="1"/>
    <col min="3859" max="3859" width="28" style="25" customWidth="1"/>
    <col min="3860" max="3860" width="32.42578125" style="25" bestFit="1" customWidth="1"/>
    <col min="3861" max="3861" width="37.28515625" style="25" customWidth="1"/>
    <col min="3862" max="3862" width="16.5703125" style="25" customWidth="1"/>
    <col min="3863" max="3863" width="18.7109375" style="25" customWidth="1"/>
    <col min="3864" max="3865" width="14.28515625" style="25" bestFit="1" customWidth="1"/>
    <col min="3866" max="3866" width="21.28515625" style="25" bestFit="1" customWidth="1"/>
    <col min="3867" max="3867" width="17.28515625" style="25" customWidth="1"/>
    <col min="3868" max="3868" width="23" style="25" bestFit="1" customWidth="1"/>
    <col min="3869" max="3869" width="13.7109375" style="25" customWidth="1"/>
    <col min="3870" max="3870" width="35.28515625" style="25" bestFit="1" customWidth="1"/>
    <col min="3871" max="3871" width="29.140625" style="25" customWidth="1"/>
    <col min="3872" max="3873" width="12.85546875" style="25" bestFit="1" customWidth="1"/>
    <col min="3874" max="3874" width="11.140625" style="25" bestFit="1" customWidth="1"/>
    <col min="3875" max="4081" width="9.140625" style="25"/>
    <col min="4082" max="4082" width="18.7109375" style="25" customWidth="1"/>
    <col min="4083" max="4083" width="21.140625" style="25" bestFit="1" customWidth="1"/>
    <col min="4084" max="4086" width="18.7109375" style="25" customWidth="1"/>
    <col min="4087" max="4087" width="10.28515625" style="25" customWidth="1"/>
    <col min="4088" max="4088" width="18.7109375" style="25" customWidth="1"/>
    <col min="4089" max="4089" width="6.85546875" style="25" customWidth="1"/>
    <col min="4090" max="4090" width="7.42578125" style="25" customWidth="1"/>
    <col min="4091" max="4091" width="18.7109375" style="25" customWidth="1"/>
    <col min="4092" max="4092" width="9.42578125" style="25" customWidth="1"/>
    <col min="4093" max="4093" width="7.140625" style="25" customWidth="1"/>
    <col min="4094" max="4094" width="5.85546875" style="25" customWidth="1"/>
    <col min="4095" max="4095" width="3.140625" style="25" customWidth="1"/>
    <col min="4096" max="4098" width="18.7109375" style="25" customWidth="1"/>
    <col min="4099" max="4105" width="0" style="25" hidden="1" customWidth="1"/>
    <col min="4106" max="4106" width="11.140625" style="25" customWidth="1"/>
    <col min="4107" max="4107" width="11.7109375" style="25" customWidth="1"/>
    <col min="4108" max="4108" width="11.42578125" style="25" customWidth="1"/>
    <col min="4109" max="4109" width="18.28515625" style="25" customWidth="1"/>
    <col min="4110" max="4110" width="20.5703125" style="25" bestFit="1" customWidth="1"/>
    <col min="4111" max="4111" width="8.85546875" style="25" customWidth="1"/>
    <col min="4112" max="4112" width="10.42578125" style="25" customWidth="1"/>
    <col min="4113" max="4113" width="7.140625" style="25" customWidth="1"/>
    <col min="4114" max="4114" width="15.42578125" style="25" customWidth="1"/>
    <col min="4115" max="4115" width="28" style="25" customWidth="1"/>
    <col min="4116" max="4116" width="32.42578125" style="25" bestFit="1" customWidth="1"/>
    <col min="4117" max="4117" width="37.28515625" style="25" customWidth="1"/>
    <col min="4118" max="4118" width="16.5703125" style="25" customWidth="1"/>
    <col min="4119" max="4119" width="18.7109375" style="25" customWidth="1"/>
    <col min="4120" max="4121" width="14.28515625" style="25" bestFit="1" customWidth="1"/>
    <col min="4122" max="4122" width="21.28515625" style="25" bestFit="1" customWidth="1"/>
    <col min="4123" max="4123" width="17.28515625" style="25" customWidth="1"/>
    <col min="4124" max="4124" width="23" style="25" bestFit="1" customWidth="1"/>
    <col min="4125" max="4125" width="13.7109375" style="25" customWidth="1"/>
    <col min="4126" max="4126" width="35.28515625" style="25" bestFit="1" customWidth="1"/>
    <col min="4127" max="4127" width="29.140625" style="25" customWidth="1"/>
    <col min="4128" max="4129" width="12.85546875" style="25" bestFit="1" customWidth="1"/>
    <col min="4130" max="4130" width="11.140625" style="25" bestFit="1" customWidth="1"/>
    <col min="4131" max="4337" width="9.140625" style="25"/>
    <col min="4338" max="4338" width="18.7109375" style="25" customWidth="1"/>
    <col min="4339" max="4339" width="21.140625" style="25" bestFit="1" customWidth="1"/>
    <col min="4340" max="4342" width="18.7109375" style="25" customWidth="1"/>
    <col min="4343" max="4343" width="10.28515625" style="25" customWidth="1"/>
    <col min="4344" max="4344" width="18.7109375" style="25" customWidth="1"/>
    <col min="4345" max="4345" width="6.85546875" style="25" customWidth="1"/>
    <col min="4346" max="4346" width="7.42578125" style="25" customWidth="1"/>
    <col min="4347" max="4347" width="18.7109375" style="25" customWidth="1"/>
    <col min="4348" max="4348" width="9.42578125" style="25" customWidth="1"/>
    <col min="4349" max="4349" width="7.140625" style="25" customWidth="1"/>
    <col min="4350" max="4350" width="5.85546875" style="25" customWidth="1"/>
    <col min="4351" max="4351" width="3.140625" style="25" customWidth="1"/>
    <col min="4352" max="4354" width="18.7109375" style="25" customWidth="1"/>
    <col min="4355" max="4361" width="0" style="25" hidden="1" customWidth="1"/>
    <col min="4362" max="4362" width="11.140625" style="25" customWidth="1"/>
    <col min="4363" max="4363" width="11.7109375" style="25" customWidth="1"/>
    <col min="4364" max="4364" width="11.42578125" style="25" customWidth="1"/>
    <col min="4365" max="4365" width="18.28515625" style="25" customWidth="1"/>
    <col min="4366" max="4366" width="20.5703125" style="25" bestFit="1" customWidth="1"/>
    <col min="4367" max="4367" width="8.85546875" style="25" customWidth="1"/>
    <col min="4368" max="4368" width="10.42578125" style="25" customWidth="1"/>
    <col min="4369" max="4369" width="7.140625" style="25" customWidth="1"/>
    <col min="4370" max="4370" width="15.42578125" style="25" customWidth="1"/>
    <col min="4371" max="4371" width="28" style="25" customWidth="1"/>
    <col min="4372" max="4372" width="32.42578125" style="25" bestFit="1" customWidth="1"/>
    <col min="4373" max="4373" width="37.28515625" style="25" customWidth="1"/>
    <col min="4374" max="4374" width="16.5703125" style="25" customWidth="1"/>
    <col min="4375" max="4375" width="18.7109375" style="25" customWidth="1"/>
    <col min="4376" max="4377" width="14.28515625" style="25" bestFit="1" customWidth="1"/>
    <col min="4378" max="4378" width="21.28515625" style="25" bestFit="1" customWidth="1"/>
    <col min="4379" max="4379" width="17.28515625" style="25" customWidth="1"/>
    <col min="4380" max="4380" width="23" style="25" bestFit="1" customWidth="1"/>
    <col min="4381" max="4381" width="13.7109375" style="25" customWidth="1"/>
    <col min="4382" max="4382" width="35.28515625" style="25" bestFit="1" customWidth="1"/>
    <col min="4383" max="4383" width="29.140625" style="25" customWidth="1"/>
    <col min="4384" max="4385" width="12.85546875" style="25" bestFit="1" customWidth="1"/>
    <col min="4386" max="4386" width="11.140625" style="25" bestFit="1" customWidth="1"/>
    <col min="4387" max="4593" width="9.140625" style="25"/>
    <col min="4594" max="4594" width="18.7109375" style="25" customWidth="1"/>
    <col min="4595" max="4595" width="21.140625" style="25" bestFit="1" customWidth="1"/>
    <col min="4596" max="4598" width="18.7109375" style="25" customWidth="1"/>
    <col min="4599" max="4599" width="10.28515625" style="25" customWidth="1"/>
    <col min="4600" max="4600" width="18.7109375" style="25" customWidth="1"/>
    <col min="4601" max="4601" width="6.85546875" style="25" customWidth="1"/>
    <col min="4602" max="4602" width="7.42578125" style="25" customWidth="1"/>
    <col min="4603" max="4603" width="18.7109375" style="25" customWidth="1"/>
    <col min="4604" max="4604" width="9.42578125" style="25" customWidth="1"/>
    <col min="4605" max="4605" width="7.140625" style="25" customWidth="1"/>
    <col min="4606" max="4606" width="5.85546875" style="25" customWidth="1"/>
    <col min="4607" max="4607" width="3.140625" style="25" customWidth="1"/>
    <col min="4608" max="4610" width="18.7109375" style="25" customWidth="1"/>
    <col min="4611" max="4617" width="0" style="25" hidden="1" customWidth="1"/>
    <col min="4618" max="4618" width="11.140625" style="25" customWidth="1"/>
    <col min="4619" max="4619" width="11.7109375" style="25" customWidth="1"/>
    <col min="4620" max="4620" width="11.42578125" style="25" customWidth="1"/>
    <col min="4621" max="4621" width="18.28515625" style="25" customWidth="1"/>
    <col min="4622" max="4622" width="20.5703125" style="25" bestFit="1" customWidth="1"/>
    <col min="4623" max="4623" width="8.85546875" style="25" customWidth="1"/>
    <col min="4624" max="4624" width="10.42578125" style="25" customWidth="1"/>
    <col min="4625" max="4625" width="7.140625" style="25" customWidth="1"/>
    <col min="4626" max="4626" width="15.42578125" style="25" customWidth="1"/>
    <col min="4627" max="4627" width="28" style="25" customWidth="1"/>
    <col min="4628" max="4628" width="32.42578125" style="25" bestFit="1" customWidth="1"/>
    <col min="4629" max="4629" width="37.28515625" style="25" customWidth="1"/>
    <col min="4630" max="4630" width="16.5703125" style="25" customWidth="1"/>
    <col min="4631" max="4631" width="18.7109375" style="25" customWidth="1"/>
    <col min="4632" max="4633" width="14.28515625" style="25" bestFit="1" customWidth="1"/>
    <col min="4634" max="4634" width="21.28515625" style="25" bestFit="1" customWidth="1"/>
    <col min="4635" max="4635" width="17.28515625" style="25" customWidth="1"/>
    <col min="4636" max="4636" width="23" style="25" bestFit="1" customWidth="1"/>
    <col min="4637" max="4637" width="13.7109375" style="25" customWidth="1"/>
    <col min="4638" max="4638" width="35.28515625" style="25" bestFit="1" customWidth="1"/>
    <col min="4639" max="4639" width="29.140625" style="25" customWidth="1"/>
    <col min="4640" max="4641" width="12.85546875" style="25" bestFit="1" customWidth="1"/>
    <col min="4642" max="4642" width="11.140625" style="25" bestFit="1" customWidth="1"/>
    <col min="4643" max="4849" width="9.140625" style="25"/>
    <col min="4850" max="4850" width="18.7109375" style="25" customWidth="1"/>
    <col min="4851" max="4851" width="21.140625" style="25" bestFit="1" customWidth="1"/>
    <col min="4852" max="4854" width="18.7109375" style="25" customWidth="1"/>
    <col min="4855" max="4855" width="10.28515625" style="25" customWidth="1"/>
    <col min="4856" max="4856" width="18.7109375" style="25" customWidth="1"/>
    <col min="4857" max="4857" width="6.85546875" style="25" customWidth="1"/>
    <col min="4858" max="4858" width="7.42578125" style="25" customWidth="1"/>
    <col min="4859" max="4859" width="18.7109375" style="25" customWidth="1"/>
    <col min="4860" max="4860" width="9.42578125" style="25" customWidth="1"/>
    <col min="4861" max="4861" width="7.140625" style="25" customWidth="1"/>
    <col min="4862" max="4862" width="5.85546875" style="25" customWidth="1"/>
    <col min="4863" max="4863" width="3.140625" style="25" customWidth="1"/>
    <col min="4864" max="4866" width="18.7109375" style="25" customWidth="1"/>
    <col min="4867" max="4873" width="0" style="25" hidden="1" customWidth="1"/>
    <col min="4874" max="4874" width="11.140625" style="25" customWidth="1"/>
    <col min="4875" max="4875" width="11.7109375" style="25" customWidth="1"/>
    <col min="4876" max="4876" width="11.42578125" style="25" customWidth="1"/>
    <col min="4877" max="4877" width="18.28515625" style="25" customWidth="1"/>
    <col min="4878" max="4878" width="20.5703125" style="25" bestFit="1" customWidth="1"/>
    <col min="4879" max="4879" width="8.85546875" style="25" customWidth="1"/>
    <col min="4880" max="4880" width="10.42578125" style="25" customWidth="1"/>
    <col min="4881" max="4881" width="7.140625" style="25" customWidth="1"/>
    <col min="4882" max="4882" width="15.42578125" style="25" customWidth="1"/>
    <col min="4883" max="4883" width="28" style="25" customWidth="1"/>
    <col min="4884" max="4884" width="32.42578125" style="25" bestFit="1" customWidth="1"/>
    <col min="4885" max="4885" width="37.28515625" style="25" customWidth="1"/>
    <col min="4886" max="4886" width="16.5703125" style="25" customWidth="1"/>
    <col min="4887" max="4887" width="18.7109375" style="25" customWidth="1"/>
    <col min="4888" max="4889" width="14.28515625" style="25" bestFit="1" customWidth="1"/>
    <col min="4890" max="4890" width="21.28515625" style="25" bestFit="1" customWidth="1"/>
    <col min="4891" max="4891" width="17.28515625" style="25" customWidth="1"/>
    <col min="4892" max="4892" width="23" style="25" bestFit="1" customWidth="1"/>
    <col min="4893" max="4893" width="13.7109375" style="25" customWidth="1"/>
    <col min="4894" max="4894" width="35.28515625" style="25" bestFit="1" customWidth="1"/>
    <col min="4895" max="4895" width="29.140625" style="25" customWidth="1"/>
    <col min="4896" max="4897" width="12.85546875" style="25" bestFit="1" customWidth="1"/>
    <col min="4898" max="4898" width="11.140625" style="25" bestFit="1" customWidth="1"/>
    <col min="4899" max="5105" width="9.140625" style="25"/>
    <col min="5106" max="5106" width="18.7109375" style="25" customWidth="1"/>
    <col min="5107" max="5107" width="21.140625" style="25" bestFit="1" customWidth="1"/>
    <col min="5108" max="5110" width="18.7109375" style="25" customWidth="1"/>
    <col min="5111" max="5111" width="10.28515625" style="25" customWidth="1"/>
    <col min="5112" max="5112" width="18.7109375" style="25" customWidth="1"/>
    <col min="5113" max="5113" width="6.85546875" style="25" customWidth="1"/>
    <col min="5114" max="5114" width="7.42578125" style="25" customWidth="1"/>
    <col min="5115" max="5115" width="18.7109375" style="25" customWidth="1"/>
    <col min="5116" max="5116" width="9.42578125" style="25" customWidth="1"/>
    <col min="5117" max="5117" width="7.140625" style="25" customWidth="1"/>
    <col min="5118" max="5118" width="5.85546875" style="25" customWidth="1"/>
    <col min="5119" max="5119" width="3.140625" style="25" customWidth="1"/>
    <col min="5120" max="5122" width="18.7109375" style="25" customWidth="1"/>
    <col min="5123" max="5129" width="0" style="25" hidden="1" customWidth="1"/>
    <col min="5130" max="5130" width="11.140625" style="25" customWidth="1"/>
    <col min="5131" max="5131" width="11.7109375" style="25" customWidth="1"/>
    <col min="5132" max="5132" width="11.42578125" style="25" customWidth="1"/>
    <col min="5133" max="5133" width="18.28515625" style="25" customWidth="1"/>
    <col min="5134" max="5134" width="20.5703125" style="25" bestFit="1" customWidth="1"/>
    <col min="5135" max="5135" width="8.85546875" style="25" customWidth="1"/>
    <col min="5136" max="5136" width="10.42578125" style="25" customWidth="1"/>
    <col min="5137" max="5137" width="7.140625" style="25" customWidth="1"/>
    <col min="5138" max="5138" width="15.42578125" style="25" customWidth="1"/>
    <col min="5139" max="5139" width="28" style="25" customWidth="1"/>
    <col min="5140" max="5140" width="32.42578125" style="25" bestFit="1" customWidth="1"/>
    <col min="5141" max="5141" width="37.28515625" style="25" customWidth="1"/>
    <col min="5142" max="5142" width="16.5703125" style="25" customWidth="1"/>
    <col min="5143" max="5143" width="18.7109375" style="25" customWidth="1"/>
    <col min="5144" max="5145" width="14.28515625" style="25" bestFit="1" customWidth="1"/>
    <col min="5146" max="5146" width="21.28515625" style="25" bestFit="1" customWidth="1"/>
    <col min="5147" max="5147" width="17.28515625" style="25" customWidth="1"/>
    <col min="5148" max="5148" width="23" style="25" bestFit="1" customWidth="1"/>
    <col min="5149" max="5149" width="13.7109375" style="25" customWidth="1"/>
    <col min="5150" max="5150" width="35.28515625" style="25" bestFit="1" customWidth="1"/>
    <col min="5151" max="5151" width="29.140625" style="25" customWidth="1"/>
    <col min="5152" max="5153" width="12.85546875" style="25" bestFit="1" customWidth="1"/>
    <col min="5154" max="5154" width="11.140625" style="25" bestFit="1" customWidth="1"/>
    <col min="5155" max="5361" width="9.140625" style="25"/>
    <col min="5362" max="5362" width="18.7109375" style="25" customWidth="1"/>
    <col min="5363" max="5363" width="21.140625" style="25" bestFit="1" customWidth="1"/>
    <col min="5364" max="5366" width="18.7109375" style="25" customWidth="1"/>
    <col min="5367" max="5367" width="10.28515625" style="25" customWidth="1"/>
    <col min="5368" max="5368" width="18.7109375" style="25" customWidth="1"/>
    <col min="5369" max="5369" width="6.85546875" style="25" customWidth="1"/>
    <col min="5370" max="5370" width="7.42578125" style="25" customWidth="1"/>
    <col min="5371" max="5371" width="18.7109375" style="25" customWidth="1"/>
    <col min="5372" max="5372" width="9.42578125" style="25" customWidth="1"/>
    <col min="5373" max="5373" width="7.140625" style="25" customWidth="1"/>
    <col min="5374" max="5374" width="5.85546875" style="25" customWidth="1"/>
    <col min="5375" max="5375" width="3.140625" style="25" customWidth="1"/>
    <col min="5376" max="5378" width="18.7109375" style="25" customWidth="1"/>
    <col min="5379" max="5385" width="0" style="25" hidden="1" customWidth="1"/>
    <col min="5386" max="5386" width="11.140625" style="25" customWidth="1"/>
    <col min="5387" max="5387" width="11.7109375" style="25" customWidth="1"/>
    <col min="5388" max="5388" width="11.42578125" style="25" customWidth="1"/>
    <col min="5389" max="5389" width="18.28515625" style="25" customWidth="1"/>
    <col min="5390" max="5390" width="20.5703125" style="25" bestFit="1" customWidth="1"/>
    <col min="5391" max="5391" width="8.85546875" style="25" customWidth="1"/>
    <col min="5392" max="5392" width="10.42578125" style="25" customWidth="1"/>
    <col min="5393" max="5393" width="7.140625" style="25" customWidth="1"/>
    <col min="5394" max="5394" width="15.42578125" style="25" customWidth="1"/>
    <col min="5395" max="5395" width="28" style="25" customWidth="1"/>
    <col min="5396" max="5396" width="32.42578125" style="25" bestFit="1" customWidth="1"/>
    <col min="5397" max="5397" width="37.28515625" style="25" customWidth="1"/>
    <col min="5398" max="5398" width="16.5703125" style="25" customWidth="1"/>
    <col min="5399" max="5399" width="18.7109375" style="25" customWidth="1"/>
    <col min="5400" max="5401" width="14.28515625" style="25" bestFit="1" customWidth="1"/>
    <col min="5402" max="5402" width="21.28515625" style="25" bestFit="1" customWidth="1"/>
    <col min="5403" max="5403" width="17.28515625" style="25" customWidth="1"/>
    <col min="5404" max="5404" width="23" style="25" bestFit="1" customWidth="1"/>
    <col min="5405" max="5405" width="13.7109375" style="25" customWidth="1"/>
    <col min="5406" max="5406" width="35.28515625" style="25" bestFit="1" customWidth="1"/>
    <col min="5407" max="5407" width="29.140625" style="25" customWidth="1"/>
    <col min="5408" max="5409" width="12.85546875" style="25" bestFit="1" customWidth="1"/>
    <col min="5410" max="5410" width="11.140625" style="25" bestFit="1" customWidth="1"/>
    <col min="5411" max="5617" width="9.140625" style="25"/>
    <col min="5618" max="5618" width="18.7109375" style="25" customWidth="1"/>
    <col min="5619" max="5619" width="21.140625" style="25" bestFit="1" customWidth="1"/>
    <col min="5620" max="5622" width="18.7109375" style="25" customWidth="1"/>
    <col min="5623" max="5623" width="10.28515625" style="25" customWidth="1"/>
    <col min="5624" max="5624" width="18.7109375" style="25" customWidth="1"/>
    <col min="5625" max="5625" width="6.85546875" style="25" customWidth="1"/>
    <col min="5626" max="5626" width="7.42578125" style="25" customWidth="1"/>
    <col min="5627" max="5627" width="18.7109375" style="25" customWidth="1"/>
    <col min="5628" max="5628" width="9.42578125" style="25" customWidth="1"/>
    <col min="5629" max="5629" width="7.140625" style="25" customWidth="1"/>
    <col min="5630" max="5630" width="5.85546875" style="25" customWidth="1"/>
    <col min="5631" max="5631" width="3.140625" style="25" customWidth="1"/>
    <col min="5632" max="5634" width="18.7109375" style="25" customWidth="1"/>
    <col min="5635" max="5641" width="0" style="25" hidden="1" customWidth="1"/>
    <col min="5642" max="5642" width="11.140625" style="25" customWidth="1"/>
    <col min="5643" max="5643" width="11.7109375" style="25" customWidth="1"/>
    <col min="5644" max="5644" width="11.42578125" style="25" customWidth="1"/>
    <col min="5645" max="5645" width="18.28515625" style="25" customWidth="1"/>
    <col min="5646" max="5646" width="20.5703125" style="25" bestFit="1" customWidth="1"/>
    <col min="5647" max="5647" width="8.85546875" style="25" customWidth="1"/>
    <col min="5648" max="5648" width="10.42578125" style="25" customWidth="1"/>
    <col min="5649" max="5649" width="7.140625" style="25" customWidth="1"/>
    <col min="5650" max="5650" width="15.42578125" style="25" customWidth="1"/>
    <col min="5651" max="5651" width="28" style="25" customWidth="1"/>
    <col min="5652" max="5652" width="32.42578125" style="25" bestFit="1" customWidth="1"/>
    <col min="5653" max="5653" width="37.28515625" style="25" customWidth="1"/>
    <col min="5654" max="5654" width="16.5703125" style="25" customWidth="1"/>
    <col min="5655" max="5655" width="18.7109375" style="25" customWidth="1"/>
    <col min="5656" max="5657" width="14.28515625" style="25" bestFit="1" customWidth="1"/>
    <col min="5658" max="5658" width="21.28515625" style="25" bestFit="1" customWidth="1"/>
    <col min="5659" max="5659" width="17.28515625" style="25" customWidth="1"/>
    <col min="5660" max="5660" width="23" style="25" bestFit="1" customWidth="1"/>
    <col min="5661" max="5661" width="13.7109375" style="25" customWidth="1"/>
    <col min="5662" max="5662" width="35.28515625" style="25" bestFit="1" customWidth="1"/>
    <col min="5663" max="5663" width="29.140625" style="25" customWidth="1"/>
    <col min="5664" max="5665" width="12.85546875" style="25" bestFit="1" customWidth="1"/>
    <col min="5666" max="5666" width="11.140625" style="25" bestFit="1" customWidth="1"/>
    <col min="5667" max="5873" width="9.140625" style="25"/>
    <col min="5874" max="5874" width="18.7109375" style="25" customWidth="1"/>
    <col min="5875" max="5875" width="21.140625" style="25" bestFit="1" customWidth="1"/>
    <col min="5876" max="5878" width="18.7109375" style="25" customWidth="1"/>
    <col min="5879" max="5879" width="10.28515625" style="25" customWidth="1"/>
    <col min="5880" max="5880" width="18.7109375" style="25" customWidth="1"/>
    <col min="5881" max="5881" width="6.85546875" style="25" customWidth="1"/>
    <col min="5882" max="5882" width="7.42578125" style="25" customWidth="1"/>
    <col min="5883" max="5883" width="18.7109375" style="25" customWidth="1"/>
    <col min="5884" max="5884" width="9.42578125" style="25" customWidth="1"/>
    <col min="5885" max="5885" width="7.140625" style="25" customWidth="1"/>
    <col min="5886" max="5886" width="5.85546875" style="25" customWidth="1"/>
    <col min="5887" max="5887" width="3.140625" style="25" customWidth="1"/>
    <col min="5888" max="5890" width="18.7109375" style="25" customWidth="1"/>
    <col min="5891" max="5897" width="0" style="25" hidden="1" customWidth="1"/>
    <col min="5898" max="5898" width="11.140625" style="25" customWidth="1"/>
    <col min="5899" max="5899" width="11.7109375" style="25" customWidth="1"/>
    <col min="5900" max="5900" width="11.42578125" style="25" customWidth="1"/>
    <col min="5901" max="5901" width="18.28515625" style="25" customWidth="1"/>
    <col min="5902" max="5902" width="20.5703125" style="25" bestFit="1" customWidth="1"/>
    <col min="5903" max="5903" width="8.85546875" style="25" customWidth="1"/>
    <col min="5904" max="5904" width="10.42578125" style="25" customWidth="1"/>
    <col min="5905" max="5905" width="7.140625" style="25" customWidth="1"/>
    <col min="5906" max="5906" width="15.42578125" style="25" customWidth="1"/>
    <col min="5907" max="5907" width="28" style="25" customWidth="1"/>
    <col min="5908" max="5908" width="32.42578125" style="25" bestFit="1" customWidth="1"/>
    <col min="5909" max="5909" width="37.28515625" style="25" customWidth="1"/>
    <col min="5910" max="5910" width="16.5703125" style="25" customWidth="1"/>
    <col min="5911" max="5911" width="18.7109375" style="25" customWidth="1"/>
    <col min="5912" max="5913" width="14.28515625" style="25" bestFit="1" customWidth="1"/>
    <col min="5914" max="5914" width="21.28515625" style="25" bestFit="1" customWidth="1"/>
    <col min="5915" max="5915" width="17.28515625" style="25" customWidth="1"/>
    <col min="5916" max="5916" width="23" style="25" bestFit="1" customWidth="1"/>
    <col min="5917" max="5917" width="13.7109375" style="25" customWidth="1"/>
    <col min="5918" max="5918" width="35.28515625" style="25" bestFit="1" customWidth="1"/>
    <col min="5919" max="5919" width="29.140625" style="25" customWidth="1"/>
    <col min="5920" max="5921" width="12.85546875" style="25" bestFit="1" customWidth="1"/>
    <col min="5922" max="5922" width="11.140625" style="25" bestFit="1" customWidth="1"/>
    <col min="5923" max="6129" width="9.140625" style="25"/>
    <col min="6130" max="6130" width="18.7109375" style="25" customWidth="1"/>
    <col min="6131" max="6131" width="21.140625" style="25" bestFit="1" customWidth="1"/>
    <col min="6132" max="6134" width="18.7109375" style="25" customWidth="1"/>
    <col min="6135" max="6135" width="10.28515625" style="25" customWidth="1"/>
    <col min="6136" max="6136" width="18.7109375" style="25" customWidth="1"/>
    <col min="6137" max="6137" width="6.85546875" style="25" customWidth="1"/>
    <col min="6138" max="6138" width="7.42578125" style="25" customWidth="1"/>
    <col min="6139" max="6139" width="18.7109375" style="25" customWidth="1"/>
    <col min="6140" max="6140" width="9.42578125" style="25" customWidth="1"/>
    <col min="6141" max="6141" width="7.140625" style="25" customWidth="1"/>
    <col min="6142" max="6142" width="5.85546875" style="25" customWidth="1"/>
    <col min="6143" max="6143" width="3.140625" style="25" customWidth="1"/>
    <col min="6144" max="6146" width="18.7109375" style="25" customWidth="1"/>
    <col min="6147" max="6153" width="0" style="25" hidden="1" customWidth="1"/>
    <col min="6154" max="6154" width="11.140625" style="25" customWidth="1"/>
    <col min="6155" max="6155" width="11.7109375" style="25" customWidth="1"/>
    <col min="6156" max="6156" width="11.42578125" style="25" customWidth="1"/>
    <col min="6157" max="6157" width="18.28515625" style="25" customWidth="1"/>
    <col min="6158" max="6158" width="20.5703125" style="25" bestFit="1" customWidth="1"/>
    <col min="6159" max="6159" width="8.85546875" style="25" customWidth="1"/>
    <col min="6160" max="6160" width="10.42578125" style="25" customWidth="1"/>
    <col min="6161" max="6161" width="7.140625" style="25" customWidth="1"/>
    <col min="6162" max="6162" width="15.42578125" style="25" customWidth="1"/>
    <col min="6163" max="6163" width="28" style="25" customWidth="1"/>
    <col min="6164" max="6164" width="32.42578125" style="25" bestFit="1" customWidth="1"/>
    <col min="6165" max="6165" width="37.28515625" style="25" customWidth="1"/>
    <col min="6166" max="6166" width="16.5703125" style="25" customWidth="1"/>
    <col min="6167" max="6167" width="18.7109375" style="25" customWidth="1"/>
    <col min="6168" max="6169" width="14.28515625" style="25" bestFit="1" customWidth="1"/>
    <col min="6170" max="6170" width="21.28515625" style="25" bestFit="1" customWidth="1"/>
    <col min="6171" max="6171" width="17.28515625" style="25" customWidth="1"/>
    <col min="6172" max="6172" width="23" style="25" bestFit="1" customWidth="1"/>
    <col min="6173" max="6173" width="13.7109375" style="25" customWidth="1"/>
    <col min="6174" max="6174" width="35.28515625" style="25" bestFit="1" customWidth="1"/>
    <col min="6175" max="6175" width="29.140625" style="25" customWidth="1"/>
    <col min="6176" max="6177" width="12.85546875" style="25" bestFit="1" customWidth="1"/>
    <col min="6178" max="6178" width="11.140625" style="25" bestFit="1" customWidth="1"/>
    <col min="6179" max="6385" width="9.140625" style="25"/>
    <col min="6386" max="6386" width="18.7109375" style="25" customWidth="1"/>
    <col min="6387" max="6387" width="21.140625" style="25" bestFit="1" customWidth="1"/>
    <col min="6388" max="6390" width="18.7109375" style="25" customWidth="1"/>
    <col min="6391" max="6391" width="10.28515625" style="25" customWidth="1"/>
    <col min="6392" max="6392" width="18.7109375" style="25" customWidth="1"/>
    <col min="6393" max="6393" width="6.85546875" style="25" customWidth="1"/>
    <col min="6394" max="6394" width="7.42578125" style="25" customWidth="1"/>
    <col min="6395" max="6395" width="18.7109375" style="25" customWidth="1"/>
    <col min="6396" max="6396" width="9.42578125" style="25" customWidth="1"/>
    <col min="6397" max="6397" width="7.140625" style="25" customWidth="1"/>
    <col min="6398" max="6398" width="5.85546875" style="25" customWidth="1"/>
    <col min="6399" max="6399" width="3.140625" style="25" customWidth="1"/>
    <col min="6400" max="6402" width="18.7109375" style="25" customWidth="1"/>
    <col min="6403" max="6409" width="0" style="25" hidden="1" customWidth="1"/>
    <col min="6410" max="6410" width="11.140625" style="25" customWidth="1"/>
    <col min="6411" max="6411" width="11.7109375" style="25" customWidth="1"/>
    <col min="6412" max="6412" width="11.42578125" style="25" customWidth="1"/>
    <col min="6413" max="6413" width="18.28515625" style="25" customWidth="1"/>
    <col min="6414" max="6414" width="20.5703125" style="25" bestFit="1" customWidth="1"/>
    <col min="6415" max="6415" width="8.85546875" style="25" customWidth="1"/>
    <col min="6416" max="6416" width="10.42578125" style="25" customWidth="1"/>
    <col min="6417" max="6417" width="7.140625" style="25" customWidth="1"/>
    <col min="6418" max="6418" width="15.42578125" style="25" customWidth="1"/>
    <col min="6419" max="6419" width="28" style="25" customWidth="1"/>
    <col min="6420" max="6420" width="32.42578125" style="25" bestFit="1" customWidth="1"/>
    <col min="6421" max="6421" width="37.28515625" style="25" customWidth="1"/>
    <col min="6422" max="6422" width="16.5703125" style="25" customWidth="1"/>
    <col min="6423" max="6423" width="18.7109375" style="25" customWidth="1"/>
    <col min="6424" max="6425" width="14.28515625" style="25" bestFit="1" customWidth="1"/>
    <col min="6426" max="6426" width="21.28515625" style="25" bestFit="1" customWidth="1"/>
    <col min="6427" max="6427" width="17.28515625" style="25" customWidth="1"/>
    <col min="6428" max="6428" width="23" style="25" bestFit="1" customWidth="1"/>
    <col min="6429" max="6429" width="13.7109375" style="25" customWidth="1"/>
    <col min="6430" max="6430" width="35.28515625" style="25" bestFit="1" customWidth="1"/>
    <col min="6431" max="6431" width="29.140625" style="25" customWidth="1"/>
    <col min="6432" max="6433" width="12.85546875" style="25" bestFit="1" customWidth="1"/>
    <col min="6434" max="6434" width="11.140625" style="25" bestFit="1" customWidth="1"/>
    <col min="6435" max="6641" width="9.140625" style="25"/>
    <col min="6642" max="6642" width="18.7109375" style="25" customWidth="1"/>
    <col min="6643" max="6643" width="21.140625" style="25" bestFit="1" customWidth="1"/>
    <col min="6644" max="6646" width="18.7109375" style="25" customWidth="1"/>
    <col min="6647" max="6647" width="10.28515625" style="25" customWidth="1"/>
    <col min="6648" max="6648" width="18.7109375" style="25" customWidth="1"/>
    <col min="6649" max="6649" width="6.85546875" style="25" customWidth="1"/>
    <col min="6650" max="6650" width="7.42578125" style="25" customWidth="1"/>
    <col min="6651" max="6651" width="18.7109375" style="25" customWidth="1"/>
    <col min="6652" max="6652" width="9.42578125" style="25" customWidth="1"/>
    <col min="6653" max="6653" width="7.140625" style="25" customWidth="1"/>
    <col min="6654" max="6654" width="5.85546875" style="25" customWidth="1"/>
    <col min="6655" max="6655" width="3.140625" style="25" customWidth="1"/>
    <col min="6656" max="6658" width="18.7109375" style="25" customWidth="1"/>
    <col min="6659" max="6665" width="0" style="25" hidden="1" customWidth="1"/>
    <col min="6666" max="6666" width="11.140625" style="25" customWidth="1"/>
    <col min="6667" max="6667" width="11.7109375" style="25" customWidth="1"/>
    <col min="6668" max="6668" width="11.42578125" style="25" customWidth="1"/>
    <col min="6669" max="6669" width="18.28515625" style="25" customWidth="1"/>
    <col min="6670" max="6670" width="20.5703125" style="25" bestFit="1" customWidth="1"/>
    <col min="6671" max="6671" width="8.85546875" style="25" customWidth="1"/>
    <col min="6672" max="6672" width="10.42578125" style="25" customWidth="1"/>
    <col min="6673" max="6673" width="7.140625" style="25" customWidth="1"/>
    <col min="6674" max="6674" width="15.42578125" style="25" customWidth="1"/>
    <col min="6675" max="6675" width="28" style="25" customWidth="1"/>
    <col min="6676" max="6676" width="32.42578125" style="25" bestFit="1" customWidth="1"/>
    <col min="6677" max="6677" width="37.28515625" style="25" customWidth="1"/>
    <col min="6678" max="6678" width="16.5703125" style="25" customWidth="1"/>
    <col min="6679" max="6679" width="18.7109375" style="25" customWidth="1"/>
    <col min="6680" max="6681" width="14.28515625" style="25" bestFit="1" customWidth="1"/>
    <col min="6682" max="6682" width="21.28515625" style="25" bestFit="1" customWidth="1"/>
    <col min="6683" max="6683" width="17.28515625" style="25" customWidth="1"/>
    <col min="6684" max="6684" width="23" style="25" bestFit="1" customWidth="1"/>
    <col min="6685" max="6685" width="13.7109375" style="25" customWidth="1"/>
    <col min="6686" max="6686" width="35.28515625" style="25" bestFit="1" customWidth="1"/>
    <col min="6687" max="6687" width="29.140625" style="25" customWidth="1"/>
    <col min="6688" max="6689" width="12.85546875" style="25" bestFit="1" customWidth="1"/>
    <col min="6690" max="6690" width="11.140625" style="25" bestFit="1" customWidth="1"/>
    <col min="6691" max="6897" width="9.140625" style="25"/>
    <col min="6898" max="6898" width="18.7109375" style="25" customWidth="1"/>
    <col min="6899" max="6899" width="21.140625" style="25" bestFit="1" customWidth="1"/>
    <col min="6900" max="6902" width="18.7109375" style="25" customWidth="1"/>
    <col min="6903" max="6903" width="10.28515625" style="25" customWidth="1"/>
    <col min="6904" max="6904" width="18.7109375" style="25" customWidth="1"/>
    <col min="6905" max="6905" width="6.85546875" style="25" customWidth="1"/>
    <col min="6906" max="6906" width="7.42578125" style="25" customWidth="1"/>
    <col min="6907" max="6907" width="18.7109375" style="25" customWidth="1"/>
    <col min="6908" max="6908" width="9.42578125" style="25" customWidth="1"/>
    <col min="6909" max="6909" width="7.140625" style="25" customWidth="1"/>
    <col min="6910" max="6910" width="5.85546875" style="25" customWidth="1"/>
    <col min="6911" max="6911" width="3.140625" style="25" customWidth="1"/>
    <col min="6912" max="6914" width="18.7109375" style="25" customWidth="1"/>
    <col min="6915" max="6921" width="0" style="25" hidden="1" customWidth="1"/>
    <col min="6922" max="6922" width="11.140625" style="25" customWidth="1"/>
    <col min="6923" max="6923" width="11.7109375" style="25" customWidth="1"/>
    <col min="6924" max="6924" width="11.42578125" style="25" customWidth="1"/>
    <col min="6925" max="6925" width="18.28515625" style="25" customWidth="1"/>
    <col min="6926" max="6926" width="20.5703125" style="25" bestFit="1" customWidth="1"/>
    <col min="6927" max="6927" width="8.85546875" style="25" customWidth="1"/>
    <col min="6928" max="6928" width="10.42578125" style="25" customWidth="1"/>
    <col min="6929" max="6929" width="7.140625" style="25" customWidth="1"/>
    <col min="6930" max="6930" width="15.42578125" style="25" customWidth="1"/>
    <col min="6931" max="6931" width="28" style="25" customWidth="1"/>
    <col min="6932" max="6932" width="32.42578125" style="25" bestFit="1" customWidth="1"/>
    <col min="6933" max="6933" width="37.28515625" style="25" customWidth="1"/>
    <col min="6934" max="6934" width="16.5703125" style="25" customWidth="1"/>
    <col min="6935" max="6935" width="18.7109375" style="25" customWidth="1"/>
    <col min="6936" max="6937" width="14.28515625" style="25" bestFit="1" customWidth="1"/>
    <col min="6938" max="6938" width="21.28515625" style="25" bestFit="1" customWidth="1"/>
    <col min="6939" max="6939" width="17.28515625" style="25" customWidth="1"/>
    <col min="6940" max="6940" width="23" style="25" bestFit="1" customWidth="1"/>
    <col min="6941" max="6941" width="13.7109375" style="25" customWidth="1"/>
    <col min="6942" max="6942" width="35.28515625" style="25" bestFit="1" customWidth="1"/>
    <col min="6943" max="6943" width="29.140625" style="25" customWidth="1"/>
    <col min="6944" max="6945" width="12.85546875" style="25" bestFit="1" customWidth="1"/>
    <col min="6946" max="6946" width="11.140625" style="25" bestFit="1" customWidth="1"/>
    <col min="6947" max="7153" width="9.140625" style="25"/>
    <col min="7154" max="7154" width="18.7109375" style="25" customWidth="1"/>
    <col min="7155" max="7155" width="21.140625" style="25" bestFit="1" customWidth="1"/>
    <col min="7156" max="7158" width="18.7109375" style="25" customWidth="1"/>
    <col min="7159" max="7159" width="10.28515625" style="25" customWidth="1"/>
    <col min="7160" max="7160" width="18.7109375" style="25" customWidth="1"/>
    <col min="7161" max="7161" width="6.85546875" style="25" customWidth="1"/>
    <col min="7162" max="7162" width="7.42578125" style="25" customWidth="1"/>
    <col min="7163" max="7163" width="18.7109375" style="25" customWidth="1"/>
    <col min="7164" max="7164" width="9.42578125" style="25" customWidth="1"/>
    <col min="7165" max="7165" width="7.140625" style="25" customWidth="1"/>
    <col min="7166" max="7166" width="5.85546875" style="25" customWidth="1"/>
    <col min="7167" max="7167" width="3.140625" style="25" customWidth="1"/>
    <col min="7168" max="7170" width="18.7109375" style="25" customWidth="1"/>
    <col min="7171" max="7177" width="0" style="25" hidden="1" customWidth="1"/>
    <col min="7178" max="7178" width="11.140625" style="25" customWidth="1"/>
    <col min="7179" max="7179" width="11.7109375" style="25" customWidth="1"/>
    <col min="7180" max="7180" width="11.42578125" style="25" customWidth="1"/>
    <col min="7181" max="7181" width="18.28515625" style="25" customWidth="1"/>
    <col min="7182" max="7182" width="20.5703125" style="25" bestFit="1" customWidth="1"/>
    <col min="7183" max="7183" width="8.85546875" style="25" customWidth="1"/>
    <col min="7184" max="7184" width="10.42578125" style="25" customWidth="1"/>
    <col min="7185" max="7185" width="7.140625" style="25" customWidth="1"/>
    <col min="7186" max="7186" width="15.42578125" style="25" customWidth="1"/>
    <col min="7187" max="7187" width="28" style="25" customWidth="1"/>
    <col min="7188" max="7188" width="32.42578125" style="25" bestFit="1" customWidth="1"/>
    <col min="7189" max="7189" width="37.28515625" style="25" customWidth="1"/>
    <col min="7190" max="7190" width="16.5703125" style="25" customWidth="1"/>
    <col min="7191" max="7191" width="18.7109375" style="25" customWidth="1"/>
    <col min="7192" max="7193" width="14.28515625" style="25" bestFit="1" customWidth="1"/>
    <col min="7194" max="7194" width="21.28515625" style="25" bestFit="1" customWidth="1"/>
    <col min="7195" max="7195" width="17.28515625" style="25" customWidth="1"/>
    <col min="7196" max="7196" width="23" style="25" bestFit="1" customWidth="1"/>
    <col min="7197" max="7197" width="13.7109375" style="25" customWidth="1"/>
    <col min="7198" max="7198" width="35.28515625" style="25" bestFit="1" customWidth="1"/>
    <col min="7199" max="7199" width="29.140625" style="25" customWidth="1"/>
    <col min="7200" max="7201" width="12.85546875" style="25" bestFit="1" customWidth="1"/>
    <col min="7202" max="7202" width="11.140625" style="25" bestFit="1" customWidth="1"/>
    <col min="7203" max="7409" width="9.140625" style="25"/>
    <col min="7410" max="7410" width="18.7109375" style="25" customWidth="1"/>
    <col min="7411" max="7411" width="21.140625" style="25" bestFit="1" customWidth="1"/>
    <col min="7412" max="7414" width="18.7109375" style="25" customWidth="1"/>
    <col min="7415" max="7415" width="10.28515625" style="25" customWidth="1"/>
    <col min="7416" max="7416" width="18.7109375" style="25" customWidth="1"/>
    <col min="7417" max="7417" width="6.85546875" style="25" customWidth="1"/>
    <col min="7418" max="7418" width="7.42578125" style="25" customWidth="1"/>
    <col min="7419" max="7419" width="18.7109375" style="25" customWidth="1"/>
    <col min="7420" max="7420" width="9.42578125" style="25" customWidth="1"/>
    <col min="7421" max="7421" width="7.140625" style="25" customWidth="1"/>
    <col min="7422" max="7422" width="5.85546875" style="25" customWidth="1"/>
    <col min="7423" max="7423" width="3.140625" style="25" customWidth="1"/>
    <col min="7424" max="7426" width="18.7109375" style="25" customWidth="1"/>
    <col min="7427" max="7433" width="0" style="25" hidden="1" customWidth="1"/>
    <col min="7434" max="7434" width="11.140625" style="25" customWidth="1"/>
    <col min="7435" max="7435" width="11.7109375" style="25" customWidth="1"/>
    <col min="7436" max="7436" width="11.42578125" style="25" customWidth="1"/>
    <col min="7437" max="7437" width="18.28515625" style="25" customWidth="1"/>
    <col min="7438" max="7438" width="20.5703125" style="25" bestFit="1" customWidth="1"/>
    <col min="7439" max="7439" width="8.85546875" style="25" customWidth="1"/>
    <col min="7440" max="7440" width="10.42578125" style="25" customWidth="1"/>
    <col min="7441" max="7441" width="7.140625" style="25" customWidth="1"/>
    <col min="7442" max="7442" width="15.42578125" style="25" customWidth="1"/>
    <col min="7443" max="7443" width="28" style="25" customWidth="1"/>
    <col min="7444" max="7444" width="32.42578125" style="25" bestFit="1" customWidth="1"/>
    <col min="7445" max="7445" width="37.28515625" style="25" customWidth="1"/>
    <col min="7446" max="7446" width="16.5703125" style="25" customWidth="1"/>
    <col min="7447" max="7447" width="18.7109375" style="25" customWidth="1"/>
    <col min="7448" max="7449" width="14.28515625" style="25" bestFit="1" customWidth="1"/>
    <col min="7450" max="7450" width="21.28515625" style="25" bestFit="1" customWidth="1"/>
    <col min="7451" max="7451" width="17.28515625" style="25" customWidth="1"/>
    <col min="7452" max="7452" width="23" style="25" bestFit="1" customWidth="1"/>
    <col min="7453" max="7453" width="13.7109375" style="25" customWidth="1"/>
    <col min="7454" max="7454" width="35.28515625" style="25" bestFit="1" customWidth="1"/>
    <col min="7455" max="7455" width="29.140625" style="25" customWidth="1"/>
    <col min="7456" max="7457" width="12.85546875" style="25" bestFit="1" customWidth="1"/>
    <col min="7458" max="7458" width="11.140625" style="25" bestFit="1" customWidth="1"/>
    <col min="7459" max="7665" width="9.140625" style="25"/>
    <col min="7666" max="7666" width="18.7109375" style="25" customWidth="1"/>
    <col min="7667" max="7667" width="21.140625" style="25" bestFit="1" customWidth="1"/>
    <col min="7668" max="7670" width="18.7109375" style="25" customWidth="1"/>
    <col min="7671" max="7671" width="10.28515625" style="25" customWidth="1"/>
    <col min="7672" max="7672" width="18.7109375" style="25" customWidth="1"/>
    <col min="7673" max="7673" width="6.85546875" style="25" customWidth="1"/>
    <col min="7674" max="7674" width="7.42578125" style="25" customWidth="1"/>
    <col min="7675" max="7675" width="18.7109375" style="25" customWidth="1"/>
    <col min="7676" max="7676" width="9.42578125" style="25" customWidth="1"/>
    <col min="7677" max="7677" width="7.140625" style="25" customWidth="1"/>
    <col min="7678" max="7678" width="5.85546875" style="25" customWidth="1"/>
    <col min="7679" max="7679" width="3.140625" style="25" customWidth="1"/>
    <col min="7680" max="7682" width="18.7109375" style="25" customWidth="1"/>
    <col min="7683" max="7689" width="0" style="25" hidden="1" customWidth="1"/>
    <col min="7690" max="7690" width="11.140625" style="25" customWidth="1"/>
    <col min="7691" max="7691" width="11.7109375" style="25" customWidth="1"/>
    <col min="7692" max="7692" width="11.42578125" style="25" customWidth="1"/>
    <col min="7693" max="7693" width="18.28515625" style="25" customWidth="1"/>
    <col min="7694" max="7694" width="20.5703125" style="25" bestFit="1" customWidth="1"/>
    <col min="7695" max="7695" width="8.85546875" style="25" customWidth="1"/>
    <col min="7696" max="7696" width="10.42578125" style="25" customWidth="1"/>
    <col min="7697" max="7697" width="7.140625" style="25" customWidth="1"/>
    <col min="7698" max="7698" width="15.42578125" style="25" customWidth="1"/>
    <col min="7699" max="7699" width="28" style="25" customWidth="1"/>
    <col min="7700" max="7700" width="32.42578125" style="25" bestFit="1" customWidth="1"/>
    <col min="7701" max="7701" width="37.28515625" style="25" customWidth="1"/>
    <col min="7702" max="7702" width="16.5703125" style="25" customWidth="1"/>
    <col min="7703" max="7703" width="18.7109375" style="25" customWidth="1"/>
    <col min="7704" max="7705" width="14.28515625" style="25" bestFit="1" customWidth="1"/>
    <col min="7706" max="7706" width="21.28515625" style="25" bestFit="1" customWidth="1"/>
    <col min="7707" max="7707" width="17.28515625" style="25" customWidth="1"/>
    <col min="7708" max="7708" width="23" style="25" bestFit="1" customWidth="1"/>
    <col min="7709" max="7709" width="13.7109375" style="25" customWidth="1"/>
    <col min="7710" max="7710" width="35.28515625" style="25" bestFit="1" customWidth="1"/>
    <col min="7711" max="7711" width="29.140625" style="25" customWidth="1"/>
    <col min="7712" max="7713" width="12.85546875" style="25" bestFit="1" customWidth="1"/>
    <col min="7714" max="7714" width="11.140625" style="25" bestFit="1" customWidth="1"/>
    <col min="7715" max="7921" width="9.140625" style="25"/>
    <col min="7922" max="7922" width="18.7109375" style="25" customWidth="1"/>
    <col min="7923" max="7923" width="21.140625" style="25" bestFit="1" customWidth="1"/>
    <col min="7924" max="7926" width="18.7109375" style="25" customWidth="1"/>
    <col min="7927" max="7927" width="10.28515625" style="25" customWidth="1"/>
    <col min="7928" max="7928" width="18.7109375" style="25" customWidth="1"/>
    <col min="7929" max="7929" width="6.85546875" style="25" customWidth="1"/>
    <col min="7930" max="7930" width="7.42578125" style="25" customWidth="1"/>
    <col min="7931" max="7931" width="18.7109375" style="25" customWidth="1"/>
    <col min="7932" max="7932" width="9.42578125" style="25" customWidth="1"/>
    <col min="7933" max="7933" width="7.140625" style="25" customWidth="1"/>
    <col min="7934" max="7934" width="5.85546875" style="25" customWidth="1"/>
    <col min="7935" max="7935" width="3.140625" style="25" customWidth="1"/>
    <col min="7936" max="7938" width="18.7109375" style="25" customWidth="1"/>
    <col min="7939" max="7945" width="0" style="25" hidden="1" customWidth="1"/>
    <col min="7946" max="7946" width="11.140625" style="25" customWidth="1"/>
    <col min="7947" max="7947" width="11.7109375" style="25" customWidth="1"/>
    <col min="7948" max="7948" width="11.42578125" style="25" customWidth="1"/>
    <col min="7949" max="7949" width="18.28515625" style="25" customWidth="1"/>
    <col min="7950" max="7950" width="20.5703125" style="25" bestFit="1" customWidth="1"/>
    <col min="7951" max="7951" width="8.85546875" style="25" customWidth="1"/>
    <col min="7952" max="7952" width="10.42578125" style="25" customWidth="1"/>
    <col min="7953" max="7953" width="7.140625" style="25" customWidth="1"/>
    <col min="7954" max="7954" width="15.42578125" style="25" customWidth="1"/>
    <col min="7955" max="7955" width="28" style="25" customWidth="1"/>
    <col min="7956" max="7956" width="32.42578125" style="25" bestFit="1" customWidth="1"/>
    <col min="7957" max="7957" width="37.28515625" style="25" customWidth="1"/>
    <col min="7958" max="7958" width="16.5703125" style="25" customWidth="1"/>
    <col min="7959" max="7959" width="18.7109375" style="25" customWidth="1"/>
    <col min="7960" max="7961" width="14.28515625" style="25" bestFit="1" customWidth="1"/>
    <col min="7962" max="7962" width="21.28515625" style="25" bestFit="1" customWidth="1"/>
    <col min="7963" max="7963" width="17.28515625" style="25" customWidth="1"/>
    <col min="7964" max="7964" width="23" style="25" bestFit="1" customWidth="1"/>
    <col min="7965" max="7965" width="13.7109375" style="25" customWidth="1"/>
    <col min="7966" max="7966" width="35.28515625" style="25" bestFit="1" customWidth="1"/>
    <col min="7967" max="7967" width="29.140625" style="25" customWidth="1"/>
    <col min="7968" max="7969" width="12.85546875" style="25" bestFit="1" customWidth="1"/>
    <col min="7970" max="7970" width="11.140625" style="25" bestFit="1" customWidth="1"/>
    <col min="7971" max="8177" width="9.140625" style="25"/>
    <col min="8178" max="8178" width="18.7109375" style="25" customWidth="1"/>
    <col min="8179" max="8179" width="21.140625" style="25" bestFit="1" customWidth="1"/>
    <col min="8180" max="8182" width="18.7109375" style="25" customWidth="1"/>
    <col min="8183" max="8183" width="10.28515625" style="25" customWidth="1"/>
    <col min="8184" max="8184" width="18.7109375" style="25" customWidth="1"/>
    <col min="8185" max="8185" width="6.85546875" style="25" customWidth="1"/>
    <col min="8186" max="8186" width="7.42578125" style="25" customWidth="1"/>
    <col min="8187" max="8187" width="18.7109375" style="25" customWidth="1"/>
    <col min="8188" max="8188" width="9.42578125" style="25" customWidth="1"/>
    <col min="8189" max="8189" width="7.140625" style="25" customWidth="1"/>
    <col min="8190" max="8190" width="5.85546875" style="25" customWidth="1"/>
    <col min="8191" max="8191" width="3.140625" style="25" customWidth="1"/>
    <col min="8192" max="8194" width="18.7109375" style="25" customWidth="1"/>
    <col min="8195" max="8201" width="0" style="25" hidden="1" customWidth="1"/>
    <col min="8202" max="8202" width="11.140625" style="25" customWidth="1"/>
    <col min="8203" max="8203" width="11.7109375" style="25" customWidth="1"/>
    <col min="8204" max="8204" width="11.42578125" style="25" customWidth="1"/>
    <col min="8205" max="8205" width="18.28515625" style="25" customWidth="1"/>
    <col min="8206" max="8206" width="20.5703125" style="25" bestFit="1" customWidth="1"/>
    <col min="8207" max="8207" width="8.85546875" style="25" customWidth="1"/>
    <col min="8208" max="8208" width="10.42578125" style="25" customWidth="1"/>
    <col min="8209" max="8209" width="7.140625" style="25" customWidth="1"/>
    <col min="8210" max="8210" width="15.42578125" style="25" customWidth="1"/>
    <col min="8211" max="8211" width="28" style="25" customWidth="1"/>
    <col min="8212" max="8212" width="32.42578125" style="25" bestFit="1" customWidth="1"/>
    <col min="8213" max="8213" width="37.28515625" style="25" customWidth="1"/>
    <col min="8214" max="8214" width="16.5703125" style="25" customWidth="1"/>
    <col min="8215" max="8215" width="18.7109375" style="25" customWidth="1"/>
    <col min="8216" max="8217" width="14.28515625" style="25" bestFit="1" customWidth="1"/>
    <col min="8218" max="8218" width="21.28515625" style="25" bestFit="1" customWidth="1"/>
    <col min="8219" max="8219" width="17.28515625" style="25" customWidth="1"/>
    <col min="8220" max="8220" width="23" style="25" bestFit="1" customWidth="1"/>
    <col min="8221" max="8221" width="13.7109375" style="25" customWidth="1"/>
    <col min="8222" max="8222" width="35.28515625" style="25" bestFit="1" customWidth="1"/>
    <col min="8223" max="8223" width="29.140625" style="25" customWidth="1"/>
    <col min="8224" max="8225" width="12.85546875" style="25" bestFit="1" customWidth="1"/>
    <col min="8226" max="8226" width="11.140625" style="25" bestFit="1" customWidth="1"/>
    <col min="8227" max="8433" width="9.140625" style="25"/>
    <col min="8434" max="8434" width="18.7109375" style="25" customWidth="1"/>
    <col min="8435" max="8435" width="21.140625" style="25" bestFit="1" customWidth="1"/>
    <col min="8436" max="8438" width="18.7109375" style="25" customWidth="1"/>
    <col min="8439" max="8439" width="10.28515625" style="25" customWidth="1"/>
    <col min="8440" max="8440" width="18.7109375" style="25" customWidth="1"/>
    <col min="8441" max="8441" width="6.85546875" style="25" customWidth="1"/>
    <col min="8442" max="8442" width="7.42578125" style="25" customWidth="1"/>
    <col min="8443" max="8443" width="18.7109375" style="25" customWidth="1"/>
    <col min="8444" max="8444" width="9.42578125" style="25" customWidth="1"/>
    <col min="8445" max="8445" width="7.140625" style="25" customWidth="1"/>
    <col min="8446" max="8446" width="5.85546875" style="25" customWidth="1"/>
    <col min="8447" max="8447" width="3.140625" style="25" customWidth="1"/>
    <col min="8448" max="8450" width="18.7109375" style="25" customWidth="1"/>
    <col min="8451" max="8457" width="0" style="25" hidden="1" customWidth="1"/>
    <col min="8458" max="8458" width="11.140625" style="25" customWidth="1"/>
    <col min="8459" max="8459" width="11.7109375" style="25" customWidth="1"/>
    <col min="8460" max="8460" width="11.42578125" style="25" customWidth="1"/>
    <col min="8461" max="8461" width="18.28515625" style="25" customWidth="1"/>
    <col min="8462" max="8462" width="20.5703125" style="25" bestFit="1" customWidth="1"/>
    <col min="8463" max="8463" width="8.85546875" style="25" customWidth="1"/>
    <col min="8464" max="8464" width="10.42578125" style="25" customWidth="1"/>
    <col min="8465" max="8465" width="7.140625" style="25" customWidth="1"/>
    <col min="8466" max="8466" width="15.42578125" style="25" customWidth="1"/>
    <col min="8467" max="8467" width="28" style="25" customWidth="1"/>
    <col min="8468" max="8468" width="32.42578125" style="25" bestFit="1" customWidth="1"/>
    <col min="8469" max="8469" width="37.28515625" style="25" customWidth="1"/>
    <col min="8470" max="8470" width="16.5703125" style="25" customWidth="1"/>
    <col min="8471" max="8471" width="18.7109375" style="25" customWidth="1"/>
    <col min="8472" max="8473" width="14.28515625" style="25" bestFit="1" customWidth="1"/>
    <col min="8474" max="8474" width="21.28515625" style="25" bestFit="1" customWidth="1"/>
    <col min="8475" max="8475" width="17.28515625" style="25" customWidth="1"/>
    <col min="8476" max="8476" width="23" style="25" bestFit="1" customWidth="1"/>
    <col min="8477" max="8477" width="13.7109375" style="25" customWidth="1"/>
    <col min="8478" max="8478" width="35.28515625" style="25" bestFit="1" customWidth="1"/>
    <col min="8479" max="8479" width="29.140625" style="25" customWidth="1"/>
    <col min="8480" max="8481" width="12.85546875" style="25" bestFit="1" customWidth="1"/>
    <col min="8482" max="8482" width="11.140625" style="25" bestFit="1" customWidth="1"/>
    <col min="8483" max="8689" width="9.140625" style="25"/>
    <col min="8690" max="8690" width="18.7109375" style="25" customWidth="1"/>
    <col min="8691" max="8691" width="21.140625" style="25" bestFit="1" customWidth="1"/>
    <col min="8692" max="8694" width="18.7109375" style="25" customWidth="1"/>
    <col min="8695" max="8695" width="10.28515625" style="25" customWidth="1"/>
    <col min="8696" max="8696" width="18.7109375" style="25" customWidth="1"/>
    <col min="8697" max="8697" width="6.85546875" style="25" customWidth="1"/>
    <col min="8698" max="8698" width="7.42578125" style="25" customWidth="1"/>
    <col min="8699" max="8699" width="18.7109375" style="25" customWidth="1"/>
    <col min="8700" max="8700" width="9.42578125" style="25" customWidth="1"/>
    <col min="8701" max="8701" width="7.140625" style="25" customWidth="1"/>
    <col min="8702" max="8702" width="5.85546875" style="25" customWidth="1"/>
    <col min="8703" max="8703" width="3.140625" style="25" customWidth="1"/>
    <col min="8704" max="8706" width="18.7109375" style="25" customWidth="1"/>
    <col min="8707" max="8713" width="0" style="25" hidden="1" customWidth="1"/>
    <col min="8714" max="8714" width="11.140625" style="25" customWidth="1"/>
    <col min="8715" max="8715" width="11.7109375" style="25" customWidth="1"/>
    <col min="8716" max="8716" width="11.42578125" style="25" customWidth="1"/>
    <col min="8717" max="8717" width="18.28515625" style="25" customWidth="1"/>
    <col min="8718" max="8718" width="20.5703125" style="25" bestFit="1" customWidth="1"/>
    <col min="8719" max="8719" width="8.85546875" style="25" customWidth="1"/>
    <col min="8720" max="8720" width="10.42578125" style="25" customWidth="1"/>
    <col min="8721" max="8721" width="7.140625" style="25" customWidth="1"/>
    <col min="8722" max="8722" width="15.42578125" style="25" customWidth="1"/>
    <col min="8723" max="8723" width="28" style="25" customWidth="1"/>
    <col min="8724" max="8724" width="32.42578125" style="25" bestFit="1" customWidth="1"/>
    <col min="8725" max="8725" width="37.28515625" style="25" customWidth="1"/>
    <col min="8726" max="8726" width="16.5703125" style="25" customWidth="1"/>
    <col min="8727" max="8727" width="18.7109375" style="25" customWidth="1"/>
    <col min="8728" max="8729" width="14.28515625" style="25" bestFit="1" customWidth="1"/>
    <col min="8730" max="8730" width="21.28515625" style="25" bestFit="1" customWidth="1"/>
    <col min="8731" max="8731" width="17.28515625" style="25" customWidth="1"/>
    <col min="8732" max="8732" width="23" style="25" bestFit="1" customWidth="1"/>
    <col min="8733" max="8733" width="13.7109375" style="25" customWidth="1"/>
    <col min="8734" max="8734" width="35.28515625" style="25" bestFit="1" customWidth="1"/>
    <col min="8735" max="8735" width="29.140625" style="25" customWidth="1"/>
    <col min="8736" max="8737" width="12.85546875" style="25" bestFit="1" customWidth="1"/>
    <col min="8738" max="8738" width="11.140625" style="25" bestFit="1" customWidth="1"/>
    <col min="8739" max="8945" width="9.140625" style="25"/>
    <col min="8946" max="8946" width="18.7109375" style="25" customWidth="1"/>
    <col min="8947" max="8947" width="21.140625" style="25" bestFit="1" customWidth="1"/>
    <col min="8948" max="8950" width="18.7109375" style="25" customWidth="1"/>
    <col min="8951" max="8951" width="10.28515625" style="25" customWidth="1"/>
    <col min="8952" max="8952" width="18.7109375" style="25" customWidth="1"/>
    <col min="8953" max="8953" width="6.85546875" style="25" customWidth="1"/>
    <col min="8954" max="8954" width="7.42578125" style="25" customWidth="1"/>
    <col min="8955" max="8955" width="18.7109375" style="25" customWidth="1"/>
    <col min="8956" max="8956" width="9.42578125" style="25" customWidth="1"/>
    <col min="8957" max="8957" width="7.140625" style="25" customWidth="1"/>
    <col min="8958" max="8958" width="5.85546875" style="25" customWidth="1"/>
    <col min="8959" max="8959" width="3.140625" style="25" customWidth="1"/>
    <col min="8960" max="8962" width="18.7109375" style="25" customWidth="1"/>
    <col min="8963" max="8969" width="0" style="25" hidden="1" customWidth="1"/>
    <col min="8970" max="8970" width="11.140625" style="25" customWidth="1"/>
    <col min="8971" max="8971" width="11.7109375" style="25" customWidth="1"/>
    <col min="8972" max="8972" width="11.42578125" style="25" customWidth="1"/>
    <col min="8973" max="8973" width="18.28515625" style="25" customWidth="1"/>
    <col min="8974" max="8974" width="20.5703125" style="25" bestFit="1" customWidth="1"/>
    <col min="8975" max="8975" width="8.85546875" style="25" customWidth="1"/>
    <col min="8976" max="8976" width="10.42578125" style="25" customWidth="1"/>
    <col min="8977" max="8977" width="7.140625" style="25" customWidth="1"/>
    <col min="8978" max="8978" width="15.42578125" style="25" customWidth="1"/>
    <col min="8979" max="8979" width="28" style="25" customWidth="1"/>
    <col min="8980" max="8980" width="32.42578125" style="25" bestFit="1" customWidth="1"/>
    <col min="8981" max="8981" width="37.28515625" style="25" customWidth="1"/>
    <col min="8982" max="8982" width="16.5703125" style="25" customWidth="1"/>
    <col min="8983" max="8983" width="18.7109375" style="25" customWidth="1"/>
    <col min="8984" max="8985" width="14.28515625" style="25" bestFit="1" customWidth="1"/>
    <col min="8986" max="8986" width="21.28515625" style="25" bestFit="1" customWidth="1"/>
    <col min="8987" max="8987" width="17.28515625" style="25" customWidth="1"/>
    <col min="8988" max="8988" width="23" style="25" bestFit="1" customWidth="1"/>
    <col min="8989" max="8989" width="13.7109375" style="25" customWidth="1"/>
    <col min="8990" max="8990" width="35.28515625" style="25" bestFit="1" customWidth="1"/>
    <col min="8991" max="8991" width="29.140625" style="25" customWidth="1"/>
    <col min="8992" max="8993" width="12.85546875" style="25" bestFit="1" customWidth="1"/>
    <col min="8994" max="8994" width="11.140625" style="25" bestFit="1" customWidth="1"/>
    <col min="8995" max="9201" width="9.140625" style="25"/>
    <col min="9202" max="9202" width="18.7109375" style="25" customWidth="1"/>
    <col min="9203" max="9203" width="21.140625" style="25" bestFit="1" customWidth="1"/>
    <col min="9204" max="9206" width="18.7109375" style="25" customWidth="1"/>
    <col min="9207" max="9207" width="10.28515625" style="25" customWidth="1"/>
    <col min="9208" max="9208" width="18.7109375" style="25" customWidth="1"/>
    <col min="9209" max="9209" width="6.85546875" style="25" customWidth="1"/>
    <col min="9210" max="9210" width="7.42578125" style="25" customWidth="1"/>
    <col min="9211" max="9211" width="18.7109375" style="25" customWidth="1"/>
    <col min="9212" max="9212" width="9.42578125" style="25" customWidth="1"/>
    <col min="9213" max="9213" width="7.140625" style="25" customWidth="1"/>
    <col min="9214" max="9214" width="5.85546875" style="25" customWidth="1"/>
    <col min="9215" max="9215" width="3.140625" style="25" customWidth="1"/>
    <col min="9216" max="9218" width="18.7109375" style="25" customWidth="1"/>
    <col min="9219" max="9225" width="0" style="25" hidden="1" customWidth="1"/>
    <col min="9226" max="9226" width="11.140625" style="25" customWidth="1"/>
    <col min="9227" max="9227" width="11.7109375" style="25" customWidth="1"/>
    <col min="9228" max="9228" width="11.42578125" style="25" customWidth="1"/>
    <col min="9229" max="9229" width="18.28515625" style="25" customWidth="1"/>
    <col min="9230" max="9230" width="20.5703125" style="25" bestFit="1" customWidth="1"/>
    <col min="9231" max="9231" width="8.85546875" style="25" customWidth="1"/>
    <col min="9232" max="9232" width="10.42578125" style="25" customWidth="1"/>
    <col min="9233" max="9233" width="7.140625" style="25" customWidth="1"/>
    <col min="9234" max="9234" width="15.42578125" style="25" customWidth="1"/>
    <col min="9235" max="9235" width="28" style="25" customWidth="1"/>
    <col min="9236" max="9236" width="32.42578125" style="25" bestFit="1" customWidth="1"/>
    <col min="9237" max="9237" width="37.28515625" style="25" customWidth="1"/>
    <col min="9238" max="9238" width="16.5703125" style="25" customWidth="1"/>
    <col min="9239" max="9239" width="18.7109375" style="25" customWidth="1"/>
    <col min="9240" max="9241" width="14.28515625" style="25" bestFit="1" customWidth="1"/>
    <col min="9242" max="9242" width="21.28515625" style="25" bestFit="1" customWidth="1"/>
    <col min="9243" max="9243" width="17.28515625" style="25" customWidth="1"/>
    <col min="9244" max="9244" width="23" style="25" bestFit="1" customWidth="1"/>
    <col min="9245" max="9245" width="13.7109375" style="25" customWidth="1"/>
    <col min="9246" max="9246" width="35.28515625" style="25" bestFit="1" customWidth="1"/>
    <col min="9247" max="9247" width="29.140625" style="25" customWidth="1"/>
    <col min="9248" max="9249" width="12.85546875" style="25" bestFit="1" customWidth="1"/>
    <col min="9250" max="9250" width="11.140625" style="25" bestFit="1" customWidth="1"/>
    <col min="9251" max="9457" width="9.140625" style="25"/>
    <col min="9458" max="9458" width="18.7109375" style="25" customWidth="1"/>
    <col min="9459" max="9459" width="21.140625" style="25" bestFit="1" customWidth="1"/>
    <col min="9460" max="9462" width="18.7109375" style="25" customWidth="1"/>
    <col min="9463" max="9463" width="10.28515625" style="25" customWidth="1"/>
    <col min="9464" max="9464" width="18.7109375" style="25" customWidth="1"/>
    <col min="9465" max="9465" width="6.85546875" style="25" customWidth="1"/>
    <col min="9466" max="9466" width="7.42578125" style="25" customWidth="1"/>
    <col min="9467" max="9467" width="18.7109375" style="25" customWidth="1"/>
    <col min="9468" max="9468" width="9.42578125" style="25" customWidth="1"/>
    <col min="9469" max="9469" width="7.140625" style="25" customWidth="1"/>
    <col min="9470" max="9470" width="5.85546875" style="25" customWidth="1"/>
    <col min="9471" max="9471" width="3.140625" style="25" customWidth="1"/>
    <col min="9472" max="9474" width="18.7109375" style="25" customWidth="1"/>
    <col min="9475" max="9481" width="0" style="25" hidden="1" customWidth="1"/>
    <col min="9482" max="9482" width="11.140625" style="25" customWidth="1"/>
    <col min="9483" max="9483" width="11.7109375" style="25" customWidth="1"/>
    <col min="9484" max="9484" width="11.42578125" style="25" customWidth="1"/>
    <col min="9485" max="9485" width="18.28515625" style="25" customWidth="1"/>
    <col min="9486" max="9486" width="20.5703125" style="25" bestFit="1" customWidth="1"/>
    <col min="9487" max="9487" width="8.85546875" style="25" customWidth="1"/>
    <col min="9488" max="9488" width="10.42578125" style="25" customWidth="1"/>
    <col min="9489" max="9489" width="7.140625" style="25" customWidth="1"/>
    <col min="9490" max="9490" width="15.42578125" style="25" customWidth="1"/>
    <col min="9491" max="9491" width="28" style="25" customWidth="1"/>
    <col min="9492" max="9492" width="32.42578125" style="25" bestFit="1" customWidth="1"/>
    <col min="9493" max="9493" width="37.28515625" style="25" customWidth="1"/>
    <col min="9494" max="9494" width="16.5703125" style="25" customWidth="1"/>
    <col min="9495" max="9495" width="18.7109375" style="25" customWidth="1"/>
    <col min="9496" max="9497" width="14.28515625" style="25" bestFit="1" customWidth="1"/>
    <col min="9498" max="9498" width="21.28515625" style="25" bestFit="1" customWidth="1"/>
    <col min="9499" max="9499" width="17.28515625" style="25" customWidth="1"/>
    <col min="9500" max="9500" width="23" style="25" bestFit="1" customWidth="1"/>
    <col min="9501" max="9501" width="13.7109375" style="25" customWidth="1"/>
    <col min="9502" max="9502" width="35.28515625" style="25" bestFit="1" customWidth="1"/>
    <col min="9503" max="9503" width="29.140625" style="25" customWidth="1"/>
    <col min="9504" max="9505" width="12.85546875" style="25" bestFit="1" customWidth="1"/>
    <col min="9506" max="9506" width="11.140625" style="25" bestFit="1" customWidth="1"/>
    <col min="9507" max="9713" width="9.140625" style="25"/>
    <col min="9714" max="9714" width="18.7109375" style="25" customWidth="1"/>
    <col min="9715" max="9715" width="21.140625" style="25" bestFit="1" customWidth="1"/>
    <col min="9716" max="9718" width="18.7109375" style="25" customWidth="1"/>
    <col min="9719" max="9719" width="10.28515625" style="25" customWidth="1"/>
    <col min="9720" max="9720" width="18.7109375" style="25" customWidth="1"/>
    <col min="9721" max="9721" width="6.85546875" style="25" customWidth="1"/>
    <col min="9722" max="9722" width="7.42578125" style="25" customWidth="1"/>
    <col min="9723" max="9723" width="18.7109375" style="25" customWidth="1"/>
    <col min="9724" max="9724" width="9.42578125" style="25" customWidth="1"/>
    <col min="9725" max="9725" width="7.140625" style="25" customWidth="1"/>
    <col min="9726" max="9726" width="5.85546875" style="25" customWidth="1"/>
    <col min="9727" max="9727" width="3.140625" style="25" customWidth="1"/>
    <col min="9728" max="9730" width="18.7109375" style="25" customWidth="1"/>
    <col min="9731" max="9737" width="0" style="25" hidden="1" customWidth="1"/>
    <col min="9738" max="9738" width="11.140625" style="25" customWidth="1"/>
    <col min="9739" max="9739" width="11.7109375" style="25" customWidth="1"/>
    <col min="9740" max="9740" width="11.42578125" style="25" customWidth="1"/>
    <col min="9741" max="9741" width="18.28515625" style="25" customWidth="1"/>
    <col min="9742" max="9742" width="20.5703125" style="25" bestFit="1" customWidth="1"/>
    <col min="9743" max="9743" width="8.85546875" style="25" customWidth="1"/>
    <col min="9744" max="9744" width="10.42578125" style="25" customWidth="1"/>
    <col min="9745" max="9745" width="7.140625" style="25" customWidth="1"/>
    <col min="9746" max="9746" width="15.42578125" style="25" customWidth="1"/>
    <col min="9747" max="9747" width="28" style="25" customWidth="1"/>
    <col min="9748" max="9748" width="32.42578125" style="25" bestFit="1" customWidth="1"/>
    <col min="9749" max="9749" width="37.28515625" style="25" customWidth="1"/>
    <col min="9750" max="9750" width="16.5703125" style="25" customWidth="1"/>
    <col min="9751" max="9751" width="18.7109375" style="25" customWidth="1"/>
    <col min="9752" max="9753" width="14.28515625" style="25" bestFit="1" customWidth="1"/>
    <col min="9754" max="9754" width="21.28515625" style="25" bestFit="1" customWidth="1"/>
    <col min="9755" max="9755" width="17.28515625" style="25" customWidth="1"/>
    <col min="9756" max="9756" width="23" style="25" bestFit="1" customWidth="1"/>
    <col min="9757" max="9757" width="13.7109375" style="25" customWidth="1"/>
    <col min="9758" max="9758" width="35.28515625" style="25" bestFit="1" customWidth="1"/>
    <col min="9759" max="9759" width="29.140625" style="25" customWidth="1"/>
    <col min="9760" max="9761" width="12.85546875" style="25" bestFit="1" customWidth="1"/>
    <col min="9762" max="9762" width="11.140625" style="25" bestFit="1" customWidth="1"/>
    <col min="9763" max="9969" width="9.140625" style="25"/>
    <col min="9970" max="9970" width="18.7109375" style="25" customWidth="1"/>
    <col min="9971" max="9971" width="21.140625" style="25" bestFit="1" customWidth="1"/>
    <col min="9972" max="9974" width="18.7109375" style="25" customWidth="1"/>
    <col min="9975" max="9975" width="10.28515625" style="25" customWidth="1"/>
    <col min="9976" max="9976" width="18.7109375" style="25" customWidth="1"/>
    <col min="9977" max="9977" width="6.85546875" style="25" customWidth="1"/>
    <col min="9978" max="9978" width="7.42578125" style="25" customWidth="1"/>
    <col min="9979" max="9979" width="18.7109375" style="25" customWidth="1"/>
    <col min="9980" max="9980" width="9.42578125" style="25" customWidth="1"/>
    <col min="9981" max="9981" width="7.140625" style="25" customWidth="1"/>
    <col min="9982" max="9982" width="5.85546875" style="25" customWidth="1"/>
    <col min="9983" max="9983" width="3.140625" style="25" customWidth="1"/>
    <col min="9984" max="9986" width="18.7109375" style="25" customWidth="1"/>
    <col min="9987" max="9993" width="0" style="25" hidden="1" customWidth="1"/>
    <col min="9994" max="9994" width="11.140625" style="25" customWidth="1"/>
    <col min="9995" max="9995" width="11.7109375" style="25" customWidth="1"/>
    <col min="9996" max="9996" width="11.42578125" style="25" customWidth="1"/>
    <col min="9997" max="9997" width="18.28515625" style="25" customWidth="1"/>
    <col min="9998" max="9998" width="20.5703125" style="25" bestFit="1" customWidth="1"/>
    <col min="9999" max="9999" width="8.85546875" style="25" customWidth="1"/>
    <col min="10000" max="10000" width="10.42578125" style="25" customWidth="1"/>
    <col min="10001" max="10001" width="7.140625" style="25" customWidth="1"/>
    <col min="10002" max="10002" width="15.42578125" style="25" customWidth="1"/>
    <col min="10003" max="10003" width="28" style="25" customWidth="1"/>
    <col min="10004" max="10004" width="32.42578125" style="25" bestFit="1" customWidth="1"/>
    <col min="10005" max="10005" width="37.28515625" style="25" customWidth="1"/>
    <col min="10006" max="10006" width="16.5703125" style="25" customWidth="1"/>
    <col min="10007" max="10007" width="18.7109375" style="25" customWidth="1"/>
    <col min="10008" max="10009" width="14.28515625" style="25" bestFit="1" customWidth="1"/>
    <col min="10010" max="10010" width="21.28515625" style="25" bestFit="1" customWidth="1"/>
    <col min="10011" max="10011" width="17.28515625" style="25" customWidth="1"/>
    <col min="10012" max="10012" width="23" style="25" bestFit="1" customWidth="1"/>
    <col min="10013" max="10013" width="13.7109375" style="25" customWidth="1"/>
    <col min="10014" max="10014" width="35.28515625" style="25" bestFit="1" customWidth="1"/>
    <col min="10015" max="10015" width="29.140625" style="25" customWidth="1"/>
    <col min="10016" max="10017" width="12.85546875" style="25" bestFit="1" customWidth="1"/>
    <col min="10018" max="10018" width="11.140625" style="25" bestFit="1" customWidth="1"/>
    <col min="10019" max="10225" width="9.140625" style="25"/>
    <col min="10226" max="10226" width="18.7109375" style="25" customWidth="1"/>
    <col min="10227" max="10227" width="21.140625" style="25" bestFit="1" customWidth="1"/>
    <col min="10228" max="10230" width="18.7109375" style="25" customWidth="1"/>
    <col min="10231" max="10231" width="10.28515625" style="25" customWidth="1"/>
    <col min="10232" max="10232" width="18.7109375" style="25" customWidth="1"/>
    <col min="10233" max="10233" width="6.85546875" style="25" customWidth="1"/>
    <col min="10234" max="10234" width="7.42578125" style="25" customWidth="1"/>
    <col min="10235" max="10235" width="18.7109375" style="25" customWidth="1"/>
    <col min="10236" max="10236" width="9.42578125" style="25" customWidth="1"/>
    <col min="10237" max="10237" width="7.140625" style="25" customWidth="1"/>
    <col min="10238" max="10238" width="5.85546875" style="25" customWidth="1"/>
    <col min="10239" max="10239" width="3.140625" style="25" customWidth="1"/>
    <col min="10240" max="10242" width="18.7109375" style="25" customWidth="1"/>
    <col min="10243" max="10249" width="0" style="25" hidden="1" customWidth="1"/>
    <col min="10250" max="10250" width="11.140625" style="25" customWidth="1"/>
    <col min="10251" max="10251" width="11.7109375" style="25" customWidth="1"/>
    <col min="10252" max="10252" width="11.42578125" style="25" customWidth="1"/>
    <col min="10253" max="10253" width="18.28515625" style="25" customWidth="1"/>
    <col min="10254" max="10254" width="20.5703125" style="25" bestFit="1" customWidth="1"/>
    <col min="10255" max="10255" width="8.85546875" style="25" customWidth="1"/>
    <col min="10256" max="10256" width="10.42578125" style="25" customWidth="1"/>
    <col min="10257" max="10257" width="7.140625" style="25" customWidth="1"/>
    <col min="10258" max="10258" width="15.42578125" style="25" customWidth="1"/>
    <col min="10259" max="10259" width="28" style="25" customWidth="1"/>
    <col min="10260" max="10260" width="32.42578125" style="25" bestFit="1" customWidth="1"/>
    <col min="10261" max="10261" width="37.28515625" style="25" customWidth="1"/>
    <col min="10262" max="10262" width="16.5703125" style="25" customWidth="1"/>
    <col min="10263" max="10263" width="18.7109375" style="25" customWidth="1"/>
    <col min="10264" max="10265" width="14.28515625" style="25" bestFit="1" customWidth="1"/>
    <col min="10266" max="10266" width="21.28515625" style="25" bestFit="1" customWidth="1"/>
    <col min="10267" max="10267" width="17.28515625" style="25" customWidth="1"/>
    <col min="10268" max="10268" width="23" style="25" bestFit="1" customWidth="1"/>
    <col min="10269" max="10269" width="13.7109375" style="25" customWidth="1"/>
    <col min="10270" max="10270" width="35.28515625" style="25" bestFit="1" customWidth="1"/>
    <col min="10271" max="10271" width="29.140625" style="25" customWidth="1"/>
    <col min="10272" max="10273" width="12.85546875" style="25" bestFit="1" customWidth="1"/>
    <col min="10274" max="10274" width="11.140625" style="25" bestFit="1" customWidth="1"/>
    <col min="10275" max="10481" width="9.140625" style="25"/>
    <col min="10482" max="10482" width="18.7109375" style="25" customWidth="1"/>
    <col min="10483" max="10483" width="21.140625" style="25" bestFit="1" customWidth="1"/>
    <col min="10484" max="10486" width="18.7109375" style="25" customWidth="1"/>
    <col min="10487" max="10487" width="10.28515625" style="25" customWidth="1"/>
    <col min="10488" max="10488" width="18.7109375" style="25" customWidth="1"/>
    <col min="10489" max="10489" width="6.85546875" style="25" customWidth="1"/>
    <col min="10490" max="10490" width="7.42578125" style="25" customWidth="1"/>
    <col min="10491" max="10491" width="18.7109375" style="25" customWidth="1"/>
    <col min="10492" max="10492" width="9.42578125" style="25" customWidth="1"/>
    <col min="10493" max="10493" width="7.140625" style="25" customWidth="1"/>
    <col min="10494" max="10494" width="5.85546875" style="25" customWidth="1"/>
    <col min="10495" max="10495" width="3.140625" style="25" customWidth="1"/>
    <col min="10496" max="10498" width="18.7109375" style="25" customWidth="1"/>
    <col min="10499" max="10505" width="0" style="25" hidden="1" customWidth="1"/>
    <col min="10506" max="10506" width="11.140625" style="25" customWidth="1"/>
    <col min="10507" max="10507" width="11.7109375" style="25" customWidth="1"/>
    <col min="10508" max="10508" width="11.42578125" style="25" customWidth="1"/>
    <col min="10509" max="10509" width="18.28515625" style="25" customWidth="1"/>
    <col min="10510" max="10510" width="20.5703125" style="25" bestFit="1" customWidth="1"/>
    <col min="10511" max="10511" width="8.85546875" style="25" customWidth="1"/>
    <col min="10512" max="10512" width="10.42578125" style="25" customWidth="1"/>
    <col min="10513" max="10513" width="7.140625" style="25" customWidth="1"/>
    <col min="10514" max="10514" width="15.42578125" style="25" customWidth="1"/>
    <col min="10515" max="10515" width="28" style="25" customWidth="1"/>
    <col min="10516" max="10516" width="32.42578125" style="25" bestFit="1" customWidth="1"/>
    <col min="10517" max="10517" width="37.28515625" style="25" customWidth="1"/>
    <col min="10518" max="10518" width="16.5703125" style="25" customWidth="1"/>
    <col min="10519" max="10519" width="18.7109375" style="25" customWidth="1"/>
    <col min="10520" max="10521" width="14.28515625" style="25" bestFit="1" customWidth="1"/>
    <col min="10522" max="10522" width="21.28515625" style="25" bestFit="1" customWidth="1"/>
    <col min="10523" max="10523" width="17.28515625" style="25" customWidth="1"/>
    <col min="10524" max="10524" width="23" style="25" bestFit="1" customWidth="1"/>
    <col min="10525" max="10525" width="13.7109375" style="25" customWidth="1"/>
    <col min="10526" max="10526" width="35.28515625" style="25" bestFit="1" customWidth="1"/>
    <col min="10527" max="10527" width="29.140625" style="25" customWidth="1"/>
    <col min="10528" max="10529" width="12.85546875" style="25" bestFit="1" customWidth="1"/>
    <col min="10530" max="10530" width="11.140625" style="25" bestFit="1" customWidth="1"/>
    <col min="10531" max="10737" width="9.140625" style="25"/>
    <col min="10738" max="10738" width="18.7109375" style="25" customWidth="1"/>
    <col min="10739" max="10739" width="21.140625" style="25" bestFit="1" customWidth="1"/>
    <col min="10740" max="10742" width="18.7109375" style="25" customWidth="1"/>
    <col min="10743" max="10743" width="10.28515625" style="25" customWidth="1"/>
    <col min="10744" max="10744" width="18.7109375" style="25" customWidth="1"/>
    <col min="10745" max="10745" width="6.85546875" style="25" customWidth="1"/>
    <col min="10746" max="10746" width="7.42578125" style="25" customWidth="1"/>
    <col min="10747" max="10747" width="18.7109375" style="25" customWidth="1"/>
    <col min="10748" max="10748" width="9.42578125" style="25" customWidth="1"/>
    <col min="10749" max="10749" width="7.140625" style="25" customWidth="1"/>
    <col min="10750" max="10750" width="5.85546875" style="25" customWidth="1"/>
    <col min="10751" max="10751" width="3.140625" style="25" customWidth="1"/>
    <col min="10752" max="10754" width="18.7109375" style="25" customWidth="1"/>
    <col min="10755" max="10761" width="0" style="25" hidden="1" customWidth="1"/>
    <col min="10762" max="10762" width="11.140625" style="25" customWidth="1"/>
    <col min="10763" max="10763" width="11.7109375" style="25" customWidth="1"/>
    <col min="10764" max="10764" width="11.42578125" style="25" customWidth="1"/>
    <col min="10765" max="10765" width="18.28515625" style="25" customWidth="1"/>
    <col min="10766" max="10766" width="20.5703125" style="25" bestFit="1" customWidth="1"/>
    <col min="10767" max="10767" width="8.85546875" style="25" customWidth="1"/>
    <col min="10768" max="10768" width="10.42578125" style="25" customWidth="1"/>
    <col min="10769" max="10769" width="7.140625" style="25" customWidth="1"/>
    <col min="10770" max="10770" width="15.42578125" style="25" customWidth="1"/>
    <col min="10771" max="10771" width="28" style="25" customWidth="1"/>
    <col min="10772" max="10772" width="32.42578125" style="25" bestFit="1" customWidth="1"/>
    <col min="10773" max="10773" width="37.28515625" style="25" customWidth="1"/>
    <col min="10774" max="10774" width="16.5703125" style="25" customWidth="1"/>
    <col min="10775" max="10775" width="18.7109375" style="25" customWidth="1"/>
    <col min="10776" max="10777" width="14.28515625" style="25" bestFit="1" customWidth="1"/>
    <col min="10778" max="10778" width="21.28515625" style="25" bestFit="1" customWidth="1"/>
    <col min="10779" max="10779" width="17.28515625" style="25" customWidth="1"/>
    <col min="10780" max="10780" width="23" style="25" bestFit="1" customWidth="1"/>
    <col min="10781" max="10781" width="13.7109375" style="25" customWidth="1"/>
    <col min="10782" max="10782" width="35.28515625" style="25" bestFit="1" customWidth="1"/>
    <col min="10783" max="10783" width="29.140625" style="25" customWidth="1"/>
    <col min="10784" max="10785" width="12.85546875" style="25" bestFit="1" customWidth="1"/>
    <col min="10786" max="10786" width="11.140625" style="25" bestFit="1" customWidth="1"/>
    <col min="10787" max="10993" width="9.140625" style="25"/>
    <col min="10994" max="10994" width="18.7109375" style="25" customWidth="1"/>
    <col min="10995" max="10995" width="21.140625" style="25" bestFit="1" customWidth="1"/>
    <col min="10996" max="10998" width="18.7109375" style="25" customWidth="1"/>
    <col min="10999" max="10999" width="10.28515625" style="25" customWidth="1"/>
    <col min="11000" max="11000" width="18.7109375" style="25" customWidth="1"/>
    <col min="11001" max="11001" width="6.85546875" style="25" customWidth="1"/>
    <col min="11002" max="11002" width="7.42578125" style="25" customWidth="1"/>
    <col min="11003" max="11003" width="18.7109375" style="25" customWidth="1"/>
    <col min="11004" max="11004" width="9.42578125" style="25" customWidth="1"/>
    <col min="11005" max="11005" width="7.140625" style="25" customWidth="1"/>
    <col min="11006" max="11006" width="5.85546875" style="25" customWidth="1"/>
    <col min="11007" max="11007" width="3.140625" style="25" customWidth="1"/>
    <col min="11008" max="11010" width="18.7109375" style="25" customWidth="1"/>
    <col min="11011" max="11017" width="0" style="25" hidden="1" customWidth="1"/>
    <col min="11018" max="11018" width="11.140625" style="25" customWidth="1"/>
    <col min="11019" max="11019" width="11.7109375" style="25" customWidth="1"/>
    <col min="11020" max="11020" width="11.42578125" style="25" customWidth="1"/>
    <col min="11021" max="11021" width="18.28515625" style="25" customWidth="1"/>
    <col min="11022" max="11022" width="20.5703125" style="25" bestFit="1" customWidth="1"/>
    <col min="11023" max="11023" width="8.85546875" style="25" customWidth="1"/>
    <col min="11024" max="11024" width="10.42578125" style="25" customWidth="1"/>
    <col min="11025" max="11025" width="7.140625" style="25" customWidth="1"/>
    <col min="11026" max="11026" width="15.42578125" style="25" customWidth="1"/>
    <col min="11027" max="11027" width="28" style="25" customWidth="1"/>
    <col min="11028" max="11028" width="32.42578125" style="25" bestFit="1" customWidth="1"/>
    <col min="11029" max="11029" width="37.28515625" style="25" customWidth="1"/>
    <col min="11030" max="11030" width="16.5703125" style="25" customWidth="1"/>
    <col min="11031" max="11031" width="18.7109375" style="25" customWidth="1"/>
    <col min="11032" max="11033" width="14.28515625" style="25" bestFit="1" customWidth="1"/>
    <col min="11034" max="11034" width="21.28515625" style="25" bestFit="1" customWidth="1"/>
    <col min="11035" max="11035" width="17.28515625" style="25" customWidth="1"/>
    <col min="11036" max="11036" width="23" style="25" bestFit="1" customWidth="1"/>
    <col min="11037" max="11037" width="13.7109375" style="25" customWidth="1"/>
    <col min="11038" max="11038" width="35.28515625" style="25" bestFit="1" customWidth="1"/>
    <col min="11039" max="11039" width="29.140625" style="25" customWidth="1"/>
    <col min="11040" max="11041" width="12.85546875" style="25" bestFit="1" customWidth="1"/>
    <col min="11042" max="11042" width="11.140625" style="25" bestFit="1" customWidth="1"/>
    <col min="11043" max="11249" width="9.140625" style="25"/>
    <col min="11250" max="11250" width="18.7109375" style="25" customWidth="1"/>
    <col min="11251" max="11251" width="21.140625" style="25" bestFit="1" customWidth="1"/>
    <col min="11252" max="11254" width="18.7109375" style="25" customWidth="1"/>
    <col min="11255" max="11255" width="10.28515625" style="25" customWidth="1"/>
    <col min="11256" max="11256" width="18.7109375" style="25" customWidth="1"/>
    <col min="11257" max="11257" width="6.85546875" style="25" customWidth="1"/>
    <col min="11258" max="11258" width="7.42578125" style="25" customWidth="1"/>
    <col min="11259" max="11259" width="18.7109375" style="25" customWidth="1"/>
    <col min="11260" max="11260" width="9.42578125" style="25" customWidth="1"/>
    <col min="11261" max="11261" width="7.140625" style="25" customWidth="1"/>
    <col min="11262" max="11262" width="5.85546875" style="25" customWidth="1"/>
    <col min="11263" max="11263" width="3.140625" style="25" customWidth="1"/>
    <col min="11264" max="11266" width="18.7109375" style="25" customWidth="1"/>
    <col min="11267" max="11273" width="0" style="25" hidden="1" customWidth="1"/>
    <col min="11274" max="11274" width="11.140625" style="25" customWidth="1"/>
    <col min="11275" max="11275" width="11.7109375" style="25" customWidth="1"/>
    <col min="11276" max="11276" width="11.42578125" style="25" customWidth="1"/>
    <col min="11277" max="11277" width="18.28515625" style="25" customWidth="1"/>
    <col min="11278" max="11278" width="20.5703125" style="25" bestFit="1" customWidth="1"/>
    <col min="11279" max="11279" width="8.85546875" style="25" customWidth="1"/>
    <col min="11280" max="11280" width="10.42578125" style="25" customWidth="1"/>
    <col min="11281" max="11281" width="7.140625" style="25" customWidth="1"/>
    <col min="11282" max="11282" width="15.42578125" style="25" customWidth="1"/>
    <col min="11283" max="11283" width="28" style="25" customWidth="1"/>
    <col min="11284" max="11284" width="32.42578125" style="25" bestFit="1" customWidth="1"/>
    <col min="11285" max="11285" width="37.28515625" style="25" customWidth="1"/>
    <col min="11286" max="11286" width="16.5703125" style="25" customWidth="1"/>
    <col min="11287" max="11287" width="18.7109375" style="25" customWidth="1"/>
    <col min="11288" max="11289" width="14.28515625" style="25" bestFit="1" customWidth="1"/>
    <col min="11290" max="11290" width="21.28515625" style="25" bestFit="1" customWidth="1"/>
    <col min="11291" max="11291" width="17.28515625" style="25" customWidth="1"/>
    <col min="11292" max="11292" width="23" style="25" bestFit="1" customWidth="1"/>
    <col min="11293" max="11293" width="13.7109375" style="25" customWidth="1"/>
    <col min="11294" max="11294" width="35.28515625" style="25" bestFit="1" customWidth="1"/>
    <col min="11295" max="11295" width="29.140625" style="25" customWidth="1"/>
    <col min="11296" max="11297" width="12.85546875" style="25" bestFit="1" customWidth="1"/>
    <col min="11298" max="11298" width="11.140625" style="25" bestFit="1" customWidth="1"/>
    <col min="11299" max="11505" width="9.140625" style="25"/>
    <col min="11506" max="11506" width="18.7109375" style="25" customWidth="1"/>
    <col min="11507" max="11507" width="21.140625" style="25" bestFit="1" customWidth="1"/>
    <col min="11508" max="11510" width="18.7109375" style="25" customWidth="1"/>
    <col min="11511" max="11511" width="10.28515625" style="25" customWidth="1"/>
    <col min="11512" max="11512" width="18.7109375" style="25" customWidth="1"/>
    <col min="11513" max="11513" width="6.85546875" style="25" customWidth="1"/>
    <col min="11514" max="11514" width="7.42578125" style="25" customWidth="1"/>
    <col min="11515" max="11515" width="18.7109375" style="25" customWidth="1"/>
    <col min="11516" max="11516" width="9.42578125" style="25" customWidth="1"/>
    <col min="11517" max="11517" width="7.140625" style="25" customWidth="1"/>
    <col min="11518" max="11518" width="5.85546875" style="25" customWidth="1"/>
    <col min="11519" max="11519" width="3.140625" style="25" customWidth="1"/>
    <col min="11520" max="11522" width="18.7109375" style="25" customWidth="1"/>
    <col min="11523" max="11529" width="0" style="25" hidden="1" customWidth="1"/>
    <col min="11530" max="11530" width="11.140625" style="25" customWidth="1"/>
    <col min="11531" max="11531" width="11.7109375" style="25" customWidth="1"/>
    <col min="11532" max="11532" width="11.42578125" style="25" customWidth="1"/>
    <col min="11533" max="11533" width="18.28515625" style="25" customWidth="1"/>
    <col min="11534" max="11534" width="20.5703125" style="25" bestFit="1" customWidth="1"/>
    <col min="11535" max="11535" width="8.85546875" style="25" customWidth="1"/>
    <col min="11536" max="11536" width="10.42578125" style="25" customWidth="1"/>
    <col min="11537" max="11537" width="7.140625" style="25" customWidth="1"/>
    <col min="11538" max="11538" width="15.42578125" style="25" customWidth="1"/>
    <col min="11539" max="11539" width="28" style="25" customWidth="1"/>
    <col min="11540" max="11540" width="32.42578125" style="25" bestFit="1" customWidth="1"/>
    <col min="11541" max="11541" width="37.28515625" style="25" customWidth="1"/>
    <col min="11542" max="11542" width="16.5703125" style="25" customWidth="1"/>
    <col min="11543" max="11543" width="18.7109375" style="25" customWidth="1"/>
    <col min="11544" max="11545" width="14.28515625" style="25" bestFit="1" customWidth="1"/>
    <col min="11546" max="11546" width="21.28515625" style="25" bestFit="1" customWidth="1"/>
    <col min="11547" max="11547" width="17.28515625" style="25" customWidth="1"/>
    <col min="11548" max="11548" width="23" style="25" bestFit="1" customWidth="1"/>
    <col min="11549" max="11549" width="13.7109375" style="25" customWidth="1"/>
    <col min="11550" max="11550" width="35.28515625" style="25" bestFit="1" customWidth="1"/>
    <col min="11551" max="11551" width="29.140625" style="25" customWidth="1"/>
    <col min="11552" max="11553" width="12.85546875" style="25" bestFit="1" customWidth="1"/>
    <col min="11554" max="11554" width="11.140625" style="25" bestFit="1" customWidth="1"/>
    <col min="11555" max="11761" width="9.140625" style="25"/>
    <col min="11762" max="11762" width="18.7109375" style="25" customWidth="1"/>
    <col min="11763" max="11763" width="21.140625" style="25" bestFit="1" customWidth="1"/>
    <col min="11764" max="11766" width="18.7109375" style="25" customWidth="1"/>
    <col min="11767" max="11767" width="10.28515625" style="25" customWidth="1"/>
    <col min="11768" max="11768" width="18.7109375" style="25" customWidth="1"/>
    <col min="11769" max="11769" width="6.85546875" style="25" customWidth="1"/>
    <col min="11770" max="11770" width="7.42578125" style="25" customWidth="1"/>
    <col min="11771" max="11771" width="18.7109375" style="25" customWidth="1"/>
    <col min="11772" max="11772" width="9.42578125" style="25" customWidth="1"/>
    <col min="11773" max="11773" width="7.140625" style="25" customWidth="1"/>
    <col min="11774" max="11774" width="5.85546875" style="25" customWidth="1"/>
    <col min="11775" max="11775" width="3.140625" style="25" customWidth="1"/>
    <col min="11776" max="11778" width="18.7109375" style="25" customWidth="1"/>
    <col min="11779" max="11785" width="0" style="25" hidden="1" customWidth="1"/>
    <col min="11786" max="11786" width="11.140625" style="25" customWidth="1"/>
    <col min="11787" max="11787" width="11.7109375" style="25" customWidth="1"/>
    <col min="11788" max="11788" width="11.42578125" style="25" customWidth="1"/>
    <col min="11789" max="11789" width="18.28515625" style="25" customWidth="1"/>
    <col min="11790" max="11790" width="20.5703125" style="25" bestFit="1" customWidth="1"/>
    <col min="11791" max="11791" width="8.85546875" style="25" customWidth="1"/>
    <col min="11792" max="11792" width="10.42578125" style="25" customWidth="1"/>
    <col min="11793" max="11793" width="7.140625" style="25" customWidth="1"/>
    <col min="11794" max="11794" width="15.42578125" style="25" customWidth="1"/>
    <col min="11795" max="11795" width="28" style="25" customWidth="1"/>
    <col min="11796" max="11796" width="32.42578125" style="25" bestFit="1" customWidth="1"/>
    <col min="11797" max="11797" width="37.28515625" style="25" customWidth="1"/>
    <col min="11798" max="11798" width="16.5703125" style="25" customWidth="1"/>
    <col min="11799" max="11799" width="18.7109375" style="25" customWidth="1"/>
    <col min="11800" max="11801" width="14.28515625" style="25" bestFit="1" customWidth="1"/>
    <col min="11802" max="11802" width="21.28515625" style="25" bestFit="1" customWidth="1"/>
    <col min="11803" max="11803" width="17.28515625" style="25" customWidth="1"/>
    <col min="11804" max="11804" width="23" style="25" bestFit="1" customWidth="1"/>
    <col min="11805" max="11805" width="13.7109375" style="25" customWidth="1"/>
    <col min="11806" max="11806" width="35.28515625" style="25" bestFit="1" customWidth="1"/>
    <col min="11807" max="11807" width="29.140625" style="25" customWidth="1"/>
    <col min="11808" max="11809" width="12.85546875" style="25" bestFit="1" customWidth="1"/>
    <col min="11810" max="11810" width="11.140625" style="25" bestFit="1" customWidth="1"/>
    <col min="11811" max="12017" width="9.140625" style="25"/>
    <col min="12018" max="12018" width="18.7109375" style="25" customWidth="1"/>
    <col min="12019" max="12019" width="21.140625" style="25" bestFit="1" customWidth="1"/>
    <col min="12020" max="12022" width="18.7109375" style="25" customWidth="1"/>
    <col min="12023" max="12023" width="10.28515625" style="25" customWidth="1"/>
    <col min="12024" max="12024" width="18.7109375" style="25" customWidth="1"/>
    <col min="12025" max="12025" width="6.85546875" style="25" customWidth="1"/>
    <col min="12026" max="12026" width="7.42578125" style="25" customWidth="1"/>
    <col min="12027" max="12027" width="18.7109375" style="25" customWidth="1"/>
    <col min="12028" max="12028" width="9.42578125" style="25" customWidth="1"/>
    <col min="12029" max="12029" width="7.140625" style="25" customWidth="1"/>
    <col min="12030" max="12030" width="5.85546875" style="25" customWidth="1"/>
    <col min="12031" max="12031" width="3.140625" style="25" customWidth="1"/>
    <col min="12032" max="12034" width="18.7109375" style="25" customWidth="1"/>
    <col min="12035" max="12041" width="0" style="25" hidden="1" customWidth="1"/>
    <col min="12042" max="12042" width="11.140625" style="25" customWidth="1"/>
    <col min="12043" max="12043" width="11.7109375" style="25" customWidth="1"/>
    <col min="12044" max="12044" width="11.42578125" style="25" customWidth="1"/>
    <col min="12045" max="12045" width="18.28515625" style="25" customWidth="1"/>
    <col min="12046" max="12046" width="20.5703125" style="25" bestFit="1" customWidth="1"/>
    <col min="12047" max="12047" width="8.85546875" style="25" customWidth="1"/>
    <col min="12048" max="12048" width="10.42578125" style="25" customWidth="1"/>
    <col min="12049" max="12049" width="7.140625" style="25" customWidth="1"/>
    <col min="12050" max="12050" width="15.42578125" style="25" customWidth="1"/>
    <col min="12051" max="12051" width="28" style="25" customWidth="1"/>
    <col min="12052" max="12052" width="32.42578125" style="25" bestFit="1" customWidth="1"/>
    <col min="12053" max="12053" width="37.28515625" style="25" customWidth="1"/>
    <col min="12054" max="12054" width="16.5703125" style="25" customWidth="1"/>
    <col min="12055" max="12055" width="18.7109375" style="25" customWidth="1"/>
    <col min="12056" max="12057" width="14.28515625" style="25" bestFit="1" customWidth="1"/>
    <col min="12058" max="12058" width="21.28515625" style="25" bestFit="1" customWidth="1"/>
    <col min="12059" max="12059" width="17.28515625" style="25" customWidth="1"/>
    <col min="12060" max="12060" width="23" style="25" bestFit="1" customWidth="1"/>
    <col min="12061" max="12061" width="13.7109375" style="25" customWidth="1"/>
    <col min="12062" max="12062" width="35.28515625" style="25" bestFit="1" customWidth="1"/>
    <col min="12063" max="12063" width="29.140625" style="25" customWidth="1"/>
    <col min="12064" max="12065" width="12.85546875" style="25" bestFit="1" customWidth="1"/>
    <col min="12066" max="12066" width="11.140625" style="25" bestFit="1" customWidth="1"/>
    <col min="12067" max="12273" width="9.140625" style="25"/>
    <col min="12274" max="12274" width="18.7109375" style="25" customWidth="1"/>
    <col min="12275" max="12275" width="21.140625" style="25" bestFit="1" customWidth="1"/>
    <col min="12276" max="12278" width="18.7109375" style="25" customWidth="1"/>
    <col min="12279" max="12279" width="10.28515625" style="25" customWidth="1"/>
    <col min="12280" max="12280" width="18.7109375" style="25" customWidth="1"/>
    <col min="12281" max="12281" width="6.85546875" style="25" customWidth="1"/>
    <col min="12282" max="12282" width="7.42578125" style="25" customWidth="1"/>
    <col min="12283" max="12283" width="18.7109375" style="25" customWidth="1"/>
    <col min="12284" max="12284" width="9.42578125" style="25" customWidth="1"/>
    <col min="12285" max="12285" width="7.140625" style="25" customWidth="1"/>
    <col min="12286" max="12286" width="5.85546875" style="25" customWidth="1"/>
    <col min="12287" max="12287" width="3.140625" style="25" customWidth="1"/>
    <col min="12288" max="12290" width="18.7109375" style="25" customWidth="1"/>
    <col min="12291" max="12297" width="0" style="25" hidden="1" customWidth="1"/>
    <col min="12298" max="12298" width="11.140625" style="25" customWidth="1"/>
    <col min="12299" max="12299" width="11.7109375" style="25" customWidth="1"/>
    <col min="12300" max="12300" width="11.42578125" style="25" customWidth="1"/>
    <col min="12301" max="12301" width="18.28515625" style="25" customWidth="1"/>
    <col min="12302" max="12302" width="20.5703125" style="25" bestFit="1" customWidth="1"/>
    <col min="12303" max="12303" width="8.85546875" style="25" customWidth="1"/>
    <col min="12304" max="12304" width="10.42578125" style="25" customWidth="1"/>
    <col min="12305" max="12305" width="7.140625" style="25" customWidth="1"/>
    <col min="12306" max="12306" width="15.42578125" style="25" customWidth="1"/>
    <col min="12307" max="12307" width="28" style="25" customWidth="1"/>
    <col min="12308" max="12308" width="32.42578125" style="25" bestFit="1" customWidth="1"/>
    <col min="12309" max="12309" width="37.28515625" style="25" customWidth="1"/>
    <col min="12310" max="12310" width="16.5703125" style="25" customWidth="1"/>
    <col min="12311" max="12311" width="18.7109375" style="25" customWidth="1"/>
    <col min="12312" max="12313" width="14.28515625" style="25" bestFit="1" customWidth="1"/>
    <col min="12314" max="12314" width="21.28515625" style="25" bestFit="1" customWidth="1"/>
    <col min="12315" max="12315" width="17.28515625" style="25" customWidth="1"/>
    <col min="12316" max="12316" width="23" style="25" bestFit="1" customWidth="1"/>
    <col min="12317" max="12317" width="13.7109375" style="25" customWidth="1"/>
    <col min="12318" max="12318" width="35.28515625" style="25" bestFit="1" customWidth="1"/>
    <col min="12319" max="12319" width="29.140625" style="25" customWidth="1"/>
    <col min="12320" max="12321" width="12.85546875" style="25" bestFit="1" customWidth="1"/>
    <col min="12322" max="12322" width="11.140625" style="25" bestFit="1" customWidth="1"/>
    <col min="12323" max="12529" width="9.140625" style="25"/>
    <col min="12530" max="12530" width="18.7109375" style="25" customWidth="1"/>
    <col min="12531" max="12531" width="21.140625" style="25" bestFit="1" customWidth="1"/>
    <col min="12532" max="12534" width="18.7109375" style="25" customWidth="1"/>
    <col min="12535" max="12535" width="10.28515625" style="25" customWidth="1"/>
    <col min="12536" max="12536" width="18.7109375" style="25" customWidth="1"/>
    <col min="12537" max="12537" width="6.85546875" style="25" customWidth="1"/>
    <col min="12538" max="12538" width="7.42578125" style="25" customWidth="1"/>
    <col min="12539" max="12539" width="18.7109375" style="25" customWidth="1"/>
    <col min="12540" max="12540" width="9.42578125" style="25" customWidth="1"/>
    <col min="12541" max="12541" width="7.140625" style="25" customWidth="1"/>
    <col min="12542" max="12542" width="5.85546875" style="25" customWidth="1"/>
    <col min="12543" max="12543" width="3.140625" style="25" customWidth="1"/>
    <col min="12544" max="12546" width="18.7109375" style="25" customWidth="1"/>
    <col min="12547" max="12553" width="0" style="25" hidden="1" customWidth="1"/>
    <col min="12554" max="12554" width="11.140625" style="25" customWidth="1"/>
    <col min="12555" max="12555" width="11.7109375" style="25" customWidth="1"/>
    <col min="12556" max="12556" width="11.42578125" style="25" customWidth="1"/>
    <col min="12557" max="12557" width="18.28515625" style="25" customWidth="1"/>
    <col min="12558" max="12558" width="20.5703125" style="25" bestFit="1" customWidth="1"/>
    <col min="12559" max="12559" width="8.85546875" style="25" customWidth="1"/>
    <col min="12560" max="12560" width="10.42578125" style="25" customWidth="1"/>
    <col min="12561" max="12561" width="7.140625" style="25" customWidth="1"/>
    <col min="12562" max="12562" width="15.42578125" style="25" customWidth="1"/>
    <col min="12563" max="12563" width="28" style="25" customWidth="1"/>
    <col min="12564" max="12564" width="32.42578125" style="25" bestFit="1" customWidth="1"/>
    <col min="12565" max="12565" width="37.28515625" style="25" customWidth="1"/>
    <col min="12566" max="12566" width="16.5703125" style="25" customWidth="1"/>
    <col min="12567" max="12567" width="18.7109375" style="25" customWidth="1"/>
    <col min="12568" max="12569" width="14.28515625" style="25" bestFit="1" customWidth="1"/>
    <col min="12570" max="12570" width="21.28515625" style="25" bestFit="1" customWidth="1"/>
    <col min="12571" max="12571" width="17.28515625" style="25" customWidth="1"/>
    <col min="12572" max="12572" width="23" style="25" bestFit="1" customWidth="1"/>
    <col min="12573" max="12573" width="13.7109375" style="25" customWidth="1"/>
    <col min="12574" max="12574" width="35.28515625" style="25" bestFit="1" customWidth="1"/>
    <col min="12575" max="12575" width="29.140625" style="25" customWidth="1"/>
    <col min="12576" max="12577" width="12.85546875" style="25" bestFit="1" customWidth="1"/>
    <col min="12578" max="12578" width="11.140625" style="25" bestFit="1" customWidth="1"/>
    <col min="12579" max="12785" width="9.140625" style="25"/>
    <col min="12786" max="12786" width="18.7109375" style="25" customWidth="1"/>
    <col min="12787" max="12787" width="21.140625" style="25" bestFit="1" customWidth="1"/>
    <col min="12788" max="12790" width="18.7109375" style="25" customWidth="1"/>
    <col min="12791" max="12791" width="10.28515625" style="25" customWidth="1"/>
    <col min="12792" max="12792" width="18.7109375" style="25" customWidth="1"/>
    <col min="12793" max="12793" width="6.85546875" style="25" customWidth="1"/>
    <col min="12794" max="12794" width="7.42578125" style="25" customWidth="1"/>
    <col min="12795" max="12795" width="18.7109375" style="25" customWidth="1"/>
    <col min="12796" max="12796" width="9.42578125" style="25" customWidth="1"/>
    <col min="12797" max="12797" width="7.140625" style="25" customWidth="1"/>
    <col min="12798" max="12798" width="5.85546875" style="25" customWidth="1"/>
    <col min="12799" max="12799" width="3.140625" style="25" customWidth="1"/>
    <col min="12800" max="12802" width="18.7109375" style="25" customWidth="1"/>
    <col min="12803" max="12809" width="0" style="25" hidden="1" customWidth="1"/>
    <col min="12810" max="12810" width="11.140625" style="25" customWidth="1"/>
    <col min="12811" max="12811" width="11.7109375" style="25" customWidth="1"/>
    <col min="12812" max="12812" width="11.42578125" style="25" customWidth="1"/>
    <col min="12813" max="12813" width="18.28515625" style="25" customWidth="1"/>
    <col min="12814" max="12814" width="20.5703125" style="25" bestFit="1" customWidth="1"/>
    <col min="12815" max="12815" width="8.85546875" style="25" customWidth="1"/>
    <col min="12816" max="12816" width="10.42578125" style="25" customWidth="1"/>
    <col min="12817" max="12817" width="7.140625" style="25" customWidth="1"/>
    <col min="12818" max="12818" width="15.42578125" style="25" customWidth="1"/>
    <col min="12819" max="12819" width="28" style="25" customWidth="1"/>
    <col min="12820" max="12820" width="32.42578125" style="25" bestFit="1" customWidth="1"/>
    <col min="12821" max="12821" width="37.28515625" style="25" customWidth="1"/>
    <col min="12822" max="12822" width="16.5703125" style="25" customWidth="1"/>
    <col min="12823" max="12823" width="18.7109375" style="25" customWidth="1"/>
    <col min="12824" max="12825" width="14.28515625" style="25" bestFit="1" customWidth="1"/>
    <col min="12826" max="12826" width="21.28515625" style="25" bestFit="1" customWidth="1"/>
    <col min="12827" max="12827" width="17.28515625" style="25" customWidth="1"/>
    <col min="12828" max="12828" width="23" style="25" bestFit="1" customWidth="1"/>
    <col min="12829" max="12829" width="13.7109375" style="25" customWidth="1"/>
    <col min="12830" max="12830" width="35.28515625" style="25" bestFit="1" customWidth="1"/>
    <col min="12831" max="12831" width="29.140625" style="25" customWidth="1"/>
    <col min="12832" max="12833" width="12.85546875" style="25" bestFit="1" customWidth="1"/>
    <col min="12834" max="12834" width="11.140625" style="25" bestFit="1" customWidth="1"/>
    <col min="12835" max="13041" width="9.140625" style="25"/>
    <col min="13042" max="13042" width="18.7109375" style="25" customWidth="1"/>
    <col min="13043" max="13043" width="21.140625" style="25" bestFit="1" customWidth="1"/>
    <col min="13044" max="13046" width="18.7109375" style="25" customWidth="1"/>
    <col min="13047" max="13047" width="10.28515625" style="25" customWidth="1"/>
    <col min="13048" max="13048" width="18.7109375" style="25" customWidth="1"/>
    <col min="13049" max="13049" width="6.85546875" style="25" customWidth="1"/>
    <col min="13050" max="13050" width="7.42578125" style="25" customWidth="1"/>
    <col min="13051" max="13051" width="18.7109375" style="25" customWidth="1"/>
    <col min="13052" max="13052" width="9.42578125" style="25" customWidth="1"/>
    <col min="13053" max="13053" width="7.140625" style="25" customWidth="1"/>
    <col min="13054" max="13054" width="5.85546875" style="25" customWidth="1"/>
    <col min="13055" max="13055" width="3.140625" style="25" customWidth="1"/>
    <col min="13056" max="13058" width="18.7109375" style="25" customWidth="1"/>
    <col min="13059" max="13065" width="0" style="25" hidden="1" customWidth="1"/>
    <col min="13066" max="13066" width="11.140625" style="25" customWidth="1"/>
    <col min="13067" max="13067" width="11.7109375" style="25" customWidth="1"/>
    <col min="13068" max="13068" width="11.42578125" style="25" customWidth="1"/>
    <col min="13069" max="13069" width="18.28515625" style="25" customWidth="1"/>
    <col min="13070" max="13070" width="20.5703125" style="25" bestFit="1" customWidth="1"/>
    <col min="13071" max="13071" width="8.85546875" style="25" customWidth="1"/>
    <col min="13072" max="13072" width="10.42578125" style="25" customWidth="1"/>
    <col min="13073" max="13073" width="7.140625" style="25" customWidth="1"/>
    <col min="13074" max="13074" width="15.42578125" style="25" customWidth="1"/>
    <col min="13075" max="13075" width="28" style="25" customWidth="1"/>
    <col min="13076" max="13076" width="32.42578125" style="25" bestFit="1" customWidth="1"/>
    <col min="13077" max="13077" width="37.28515625" style="25" customWidth="1"/>
    <col min="13078" max="13078" width="16.5703125" style="25" customWidth="1"/>
    <col min="13079" max="13079" width="18.7109375" style="25" customWidth="1"/>
    <col min="13080" max="13081" width="14.28515625" style="25" bestFit="1" customWidth="1"/>
    <col min="13082" max="13082" width="21.28515625" style="25" bestFit="1" customWidth="1"/>
    <col min="13083" max="13083" width="17.28515625" style="25" customWidth="1"/>
    <col min="13084" max="13084" width="23" style="25" bestFit="1" customWidth="1"/>
    <col min="13085" max="13085" width="13.7109375" style="25" customWidth="1"/>
    <col min="13086" max="13086" width="35.28515625" style="25" bestFit="1" customWidth="1"/>
    <col min="13087" max="13087" width="29.140625" style="25" customWidth="1"/>
    <col min="13088" max="13089" width="12.85546875" style="25" bestFit="1" customWidth="1"/>
    <col min="13090" max="13090" width="11.140625" style="25" bestFit="1" customWidth="1"/>
    <col min="13091" max="13297" width="9.140625" style="25"/>
    <col min="13298" max="13298" width="18.7109375" style="25" customWidth="1"/>
    <col min="13299" max="13299" width="21.140625" style="25" bestFit="1" customWidth="1"/>
    <col min="13300" max="13302" width="18.7109375" style="25" customWidth="1"/>
    <col min="13303" max="13303" width="10.28515625" style="25" customWidth="1"/>
    <col min="13304" max="13304" width="18.7109375" style="25" customWidth="1"/>
    <col min="13305" max="13305" width="6.85546875" style="25" customWidth="1"/>
    <col min="13306" max="13306" width="7.42578125" style="25" customWidth="1"/>
    <col min="13307" max="13307" width="18.7109375" style="25" customWidth="1"/>
    <col min="13308" max="13308" width="9.42578125" style="25" customWidth="1"/>
    <col min="13309" max="13309" width="7.140625" style="25" customWidth="1"/>
    <col min="13310" max="13310" width="5.85546875" style="25" customWidth="1"/>
    <col min="13311" max="13311" width="3.140625" style="25" customWidth="1"/>
    <col min="13312" max="13314" width="18.7109375" style="25" customWidth="1"/>
    <col min="13315" max="13321" width="0" style="25" hidden="1" customWidth="1"/>
    <col min="13322" max="13322" width="11.140625" style="25" customWidth="1"/>
    <col min="13323" max="13323" width="11.7109375" style="25" customWidth="1"/>
    <col min="13324" max="13324" width="11.42578125" style="25" customWidth="1"/>
    <col min="13325" max="13325" width="18.28515625" style="25" customWidth="1"/>
    <col min="13326" max="13326" width="20.5703125" style="25" bestFit="1" customWidth="1"/>
    <col min="13327" max="13327" width="8.85546875" style="25" customWidth="1"/>
    <col min="13328" max="13328" width="10.42578125" style="25" customWidth="1"/>
    <col min="13329" max="13329" width="7.140625" style="25" customWidth="1"/>
    <col min="13330" max="13330" width="15.42578125" style="25" customWidth="1"/>
    <col min="13331" max="13331" width="28" style="25" customWidth="1"/>
    <col min="13332" max="13332" width="32.42578125" style="25" bestFit="1" customWidth="1"/>
    <col min="13333" max="13333" width="37.28515625" style="25" customWidth="1"/>
    <col min="13334" max="13334" width="16.5703125" style="25" customWidth="1"/>
    <col min="13335" max="13335" width="18.7109375" style="25" customWidth="1"/>
    <col min="13336" max="13337" width="14.28515625" style="25" bestFit="1" customWidth="1"/>
    <col min="13338" max="13338" width="21.28515625" style="25" bestFit="1" customWidth="1"/>
    <col min="13339" max="13339" width="17.28515625" style="25" customWidth="1"/>
    <col min="13340" max="13340" width="23" style="25" bestFit="1" customWidth="1"/>
    <col min="13341" max="13341" width="13.7109375" style="25" customWidth="1"/>
    <col min="13342" max="13342" width="35.28515625" style="25" bestFit="1" customWidth="1"/>
    <col min="13343" max="13343" width="29.140625" style="25" customWidth="1"/>
    <col min="13344" max="13345" width="12.85546875" style="25" bestFit="1" customWidth="1"/>
    <col min="13346" max="13346" width="11.140625" style="25" bestFit="1" customWidth="1"/>
    <col min="13347" max="13553" width="9.140625" style="25"/>
    <col min="13554" max="13554" width="18.7109375" style="25" customWidth="1"/>
    <col min="13555" max="13555" width="21.140625" style="25" bestFit="1" customWidth="1"/>
    <col min="13556" max="13558" width="18.7109375" style="25" customWidth="1"/>
    <col min="13559" max="13559" width="10.28515625" style="25" customWidth="1"/>
    <col min="13560" max="13560" width="18.7109375" style="25" customWidth="1"/>
    <col min="13561" max="13561" width="6.85546875" style="25" customWidth="1"/>
    <col min="13562" max="13562" width="7.42578125" style="25" customWidth="1"/>
    <col min="13563" max="13563" width="18.7109375" style="25" customWidth="1"/>
    <col min="13564" max="13564" width="9.42578125" style="25" customWidth="1"/>
    <col min="13565" max="13565" width="7.140625" style="25" customWidth="1"/>
    <col min="13566" max="13566" width="5.85546875" style="25" customWidth="1"/>
    <col min="13567" max="13567" width="3.140625" style="25" customWidth="1"/>
    <col min="13568" max="13570" width="18.7109375" style="25" customWidth="1"/>
    <col min="13571" max="13577" width="0" style="25" hidden="1" customWidth="1"/>
    <col min="13578" max="13578" width="11.140625" style="25" customWidth="1"/>
    <col min="13579" max="13579" width="11.7109375" style="25" customWidth="1"/>
    <col min="13580" max="13580" width="11.42578125" style="25" customWidth="1"/>
    <col min="13581" max="13581" width="18.28515625" style="25" customWidth="1"/>
    <col min="13582" max="13582" width="20.5703125" style="25" bestFit="1" customWidth="1"/>
    <col min="13583" max="13583" width="8.85546875" style="25" customWidth="1"/>
    <col min="13584" max="13584" width="10.42578125" style="25" customWidth="1"/>
    <col min="13585" max="13585" width="7.140625" style="25" customWidth="1"/>
    <col min="13586" max="13586" width="15.42578125" style="25" customWidth="1"/>
    <col min="13587" max="13587" width="28" style="25" customWidth="1"/>
    <col min="13588" max="13588" width="32.42578125" style="25" bestFit="1" customWidth="1"/>
    <col min="13589" max="13589" width="37.28515625" style="25" customWidth="1"/>
    <col min="13590" max="13590" width="16.5703125" style="25" customWidth="1"/>
    <col min="13591" max="13591" width="18.7109375" style="25" customWidth="1"/>
    <col min="13592" max="13593" width="14.28515625" style="25" bestFit="1" customWidth="1"/>
    <col min="13594" max="13594" width="21.28515625" style="25" bestFit="1" customWidth="1"/>
    <col min="13595" max="13595" width="17.28515625" style="25" customWidth="1"/>
    <col min="13596" max="13596" width="23" style="25" bestFit="1" customWidth="1"/>
    <col min="13597" max="13597" width="13.7109375" style="25" customWidth="1"/>
    <col min="13598" max="13598" width="35.28515625" style="25" bestFit="1" customWidth="1"/>
    <col min="13599" max="13599" width="29.140625" style="25" customWidth="1"/>
    <col min="13600" max="13601" width="12.85546875" style="25" bestFit="1" customWidth="1"/>
    <col min="13602" max="13602" width="11.140625" style="25" bestFit="1" customWidth="1"/>
    <col min="13603" max="13809" width="9.140625" style="25"/>
    <col min="13810" max="13810" width="18.7109375" style="25" customWidth="1"/>
    <col min="13811" max="13811" width="21.140625" style="25" bestFit="1" customWidth="1"/>
    <col min="13812" max="13814" width="18.7109375" style="25" customWidth="1"/>
    <col min="13815" max="13815" width="10.28515625" style="25" customWidth="1"/>
    <col min="13816" max="13816" width="18.7109375" style="25" customWidth="1"/>
    <col min="13817" max="13817" width="6.85546875" style="25" customWidth="1"/>
    <col min="13818" max="13818" width="7.42578125" style="25" customWidth="1"/>
    <col min="13819" max="13819" width="18.7109375" style="25" customWidth="1"/>
    <col min="13820" max="13820" width="9.42578125" style="25" customWidth="1"/>
    <col min="13821" max="13821" width="7.140625" style="25" customWidth="1"/>
    <col min="13822" max="13822" width="5.85546875" style="25" customWidth="1"/>
    <col min="13823" max="13823" width="3.140625" style="25" customWidth="1"/>
    <col min="13824" max="13826" width="18.7109375" style="25" customWidth="1"/>
    <col min="13827" max="13833" width="0" style="25" hidden="1" customWidth="1"/>
    <col min="13834" max="13834" width="11.140625" style="25" customWidth="1"/>
    <col min="13835" max="13835" width="11.7109375" style="25" customWidth="1"/>
    <col min="13836" max="13836" width="11.42578125" style="25" customWidth="1"/>
    <col min="13837" max="13837" width="18.28515625" style="25" customWidth="1"/>
    <col min="13838" max="13838" width="20.5703125" style="25" bestFit="1" customWidth="1"/>
    <col min="13839" max="13839" width="8.85546875" style="25" customWidth="1"/>
    <col min="13840" max="13840" width="10.42578125" style="25" customWidth="1"/>
    <col min="13841" max="13841" width="7.140625" style="25" customWidth="1"/>
    <col min="13842" max="13842" width="15.42578125" style="25" customWidth="1"/>
    <col min="13843" max="13843" width="28" style="25" customWidth="1"/>
    <col min="13844" max="13844" width="32.42578125" style="25" bestFit="1" customWidth="1"/>
    <col min="13845" max="13845" width="37.28515625" style="25" customWidth="1"/>
    <col min="13846" max="13846" width="16.5703125" style="25" customWidth="1"/>
    <col min="13847" max="13847" width="18.7109375" style="25" customWidth="1"/>
    <col min="13848" max="13849" width="14.28515625" style="25" bestFit="1" customWidth="1"/>
    <col min="13850" max="13850" width="21.28515625" style="25" bestFit="1" customWidth="1"/>
    <col min="13851" max="13851" width="17.28515625" style="25" customWidth="1"/>
    <col min="13852" max="13852" width="23" style="25" bestFit="1" customWidth="1"/>
    <col min="13853" max="13853" width="13.7109375" style="25" customWidth="1"/>
    <col min="13854" max="13854" width="35.28515625" style="25" bestFit="1" customWidth="1"/>
    <col min="13855" max="13855" width="29.140625" style="25" customWidth="1"/>
    <col min="13856" max="13857" width="12.85546875" style="25" bestFit="1" customWidth="1"/>
    <col min="13858" max="13858" width="11.140625" style="25" bestFit="1" customWidth="1"/>
    <col min="13859" max="14065" width="9.140625" style="25"/>
    <col min="14066" max="14066" width="18.7109375" style="25" customWidth="1"/>
    <col min="14067" max="14067" width="21.140625" style="25" bestFit="1" customWidth="1"/>
    <col min="14068" max="14070" width="18.7109375" style="25" customWidth="1"/>
    <col min="14071" max="14071" width="10.28515625" style="25" customWidth="1"/>
    <col min="14072" max="14072" width="18.7109375" style="25" customWidth="1"/>
    <col min="14073" max="14073" width="6.85546875" style="25" customWidth="1"/>
    <col min="14074" max="14074" width="7.42578125" style="25" customWidth="1"/>
    <col min="14075" max="14075" width="18.7109375" style="25" customWidth="1"/>
    <col min="14076" max="14076" width="9.42578125" style="25" customWidth="1"/>
    <col min="14077" max="14077" width="7.140625" style="25" customWidth="1"/>
    <col min="14078" max="14078" width="5.85546875" style="25" customWidth="1"/>
    <col min="14079" max="14079" width="3.140625" style="25" customWidth="1"/>
    <col min="14080" max="14082" width="18.7109375" style="25" customWidth="1"/>
    <col min="14083" max="14089" width="0" style="25" hidden="1" customWidth="1"/>
    <col min="14090" max="14090" width="11.140625" style="25" customWidth="1"/>
    <col min="14091" max="14091" width="11.7109375" style="25" customWidth="1"/>
    <col min="14092" max="14092" width="11.42578125" style="25" customWidth="1"/>
    <col min="14093" max="14093" width="18.28515625" style="25" customWidth="1"/>
    <col min="14094" max="14094" width="20.5703125" style="25" bestFit="1" customWidth="1"/>
    <col min="14095" max="14095" width="8.85546875" style="25" customWidth="1"/>
    <col min="14096" max="14096" width="10.42578125" style="25" customWidth="1"/>
    <col min="14097" max="14097" width="7.140625" style="25" customWidth="1"/>
    <col min="14098" max="14098" width="15.42578125" style="25" customWidth="1"/>
    <col min="14099" max="14099" width="28" style="25" customWidth="1"/>
    <col min="14100" max="14100" width="32.42578125" style="25" bestFit="1" customWidth="1"/>
    <col min="14101" max="14101" width="37.28515625" style="25" customWidth="1"/>
    <col min="14102" max="14102" width="16.5703125" style="25" customWidth="1"/>
    <col min="14103" max="14103" width="18.7109375" style="25" customWidth="1"/>
    <col min="14104" max="14105" width="14.28515625" style="25" bestFit="1" customWidth="1"/>
    <col min="14106" max="14106" width="21.28515625" style="25" bestFit="1" customWidth="1"/>
    <col min="14107" max="14107" width="17.28515625" style="25" customWidth="1"/>
    <col min="14108" max="14108" width="23" style="25" bestFit="1" customWidth="1"/>
    <col min="14109" max="14109" width="13.7109375" style="25" customWidth="1"/>
    <col min="14110" max="14110" width="35.28515625" style="25" bestFit="1" customWidth="1"/>
    <col min="14111" max="14111" width="29.140625" style="25" customWidth="1"/>
    <col min="14112" max="14113" width="12.85546875" style="25" bestFit="1" customWidth="1"/>
    <col min="14114" max="14114" width="11.140625" style="25" bestFit="1" customWidth="1"/>
    <col min="14115" max="14321" width="9.140625" style="25"/>
    <col min="14322" max="14322" width="18.7109375" style="25" customWidth="1"/>
    <col min="14323" max="14323" width="21.140625" style="25" bestFit="1" customWidth="1"/>
    <col min="14324" max="14326" width="18.7109375" style="25" customWidth="1"/>
    <col min="14327" max="14327" width="10.28515625" style="25" customWidth="1"/>
    <col min="14328" max="14328" width="18.7109375" style="25" customWidth="1"/>
    <col min="14329" max="14329" width="6.85546875" style="25" customWidth="1"/>
    <col min="14330" max="14330" width="7.42578125" style="25" customWidth="1"/>
    <col min="14331" max="14331" width="18.7109375" style="25" customWidth="1"/>
    <col min="14332" max="14332" width="9.42578125" style="25" customWidth="1"/>
    <col min="14333" max="14333" width="7.140625" style="25" customWidth="1"/>
    <col min="14334" max="14334" width="5.85546875" style="25" customWidth="1"/>
    <col min="14335" max="14335" width="3.140625" style="25" customWidth="1"/>
    <col min="14336" max="14338" width="18.7109375" style="25" customWidth="1"/>
    <col min="14339" max="14345" width="0" style="25" hidden="1" customWidth="1"/>
    <col min="14346" max="14346" width="11.140625" style="25" customWidth="1"/>
    <col min="14347" max="14347" width="11.7109375" style="25" customWidth="1"/>
    <col min="14348" max="14348" width="11.42578125" style="25" customWidth="1"/>
    <col min="14349" max="14349" width="18.28515625" style="25" customWidth="1"/>
    <col min="14350" max="14350" width="20.5703125" style="25" bestFit="1" customWidth="1"/>
    <col min="14351" max="14351" width="8.85546875" style="25" customWidth="1"/>
    <col min="14352" max="14352" width="10.42578125" style="25" customWidth="1"/>
    <col min="14353" max="14353" width="7.140625" style="25" customWidth="1"/>
    <col min="14354" max="14354" width="15.42578125" style="25" customWidth="1"/>
    <col min="14355" max="14355" width="28" style="25" customWidth="1"/>
    <col min="14356" max="14356" width="32.42578125" style="25" bestFit="1" customWidth="1"/>
    <col min="14357" max="14357" width="37.28515625" style="25" customWidth="1"/>
    <col min="14358" max="14358" width="16.5703125" style="25" customWidth="1"/>
    <col min="14359" max="14359" width="18.7109375" style="25" customWidth="1"/>
    <col min="14360" max="14361" width="14.28515625" style="25" bestFit="1" customWidth="1"/>
    <col min="14362" max="14362" width="21.28515625" style="25" bestFit="1" customWidth="1"/>
    <col min="14363" max="14363" width="17.28515625" style="25" customWidth="1"/>
    <col min="14364" max="14364" width="23" style="25" bestFit="1" customWidth="1"/>
    <col min="14365" max="14365" width="13.7109375" style="25" customWidth="1"/>
    <col min="14366" max="14366" width="35.28515625" style="25" bestFit="1" customWidth="1"/>
    <col min="14367" max="14367" width="29.140625" style="25" customWidth="1"/>
    <col min="14368" max="14369" width="12.85546875" style="25" bestFit="1" customWidth="1"/>
    <col min="14370" max="14370" width="11.140625" style="25" bestFit="1" customWidth="1"/>
    <col min="14371" max="14577" width="9.140625" style="25"/>
    <col min="14578" max="14578" width="18.7109375" style="25" customWidth="1"/>
    <col min="14579" max="14579" width="21.140625" style="25" bestFit="1" customWidth="1"/>
    <col min="14580" max="14582" width="18.7109375" style="25" customWidth="1"/>
    <col min="14583" max="14583" width="10.28515625" style="25" customWidth="1"/>
    <col min="14584" max="14584" width="18.7109375" style="25" customWidth="1"/>
    <col min="14585" max="14585" width="6.85546875" style="25" customWidth="1"/>
    <col min="14586" max="14586" width="7.42578125" style="25" customWidth="1"/>
    <col min="14587" max="14587" width="18.7109375" style="25" customWidth="1"/>
    <col min="14588" max="14588" width="9.42578125" style="25" customWidth="1"/>
    <col min="14589" max="14589" width="7.140625" style="25" customWidth="1"/>
    <col min="14590" max="14590" width="5.85546875" style="25" customWidth="1"/>
    <col min="14591" max="14591" width="3.140625" style="25" customWidth="1"/>
    <col min="14592" max="14594" width="18.7109375" style="25" customWidth="1"/>
    <col min="14595" max="14601" width="0" style="25" hidden="1" customWidth="1"/>
    <col min="14602" max="14602" width="11.140625" style="25" customWidth="1"/>
    <col min="14603" max="14603" width="11.7109375" style="25" customWidth="1"/>
    <col min="14604" max="14604" width="11.42578125" style="25" customWidth="1"/>
    <col min="14605" max="14605" width="18.28515625" style="25" customWidth="1"/>
    <col min="14606" max="14606" width="20.5703125" style="25" bestFit="1" customWidth="1"/>
    <col min="14607" max="14607" width="8.85546875" style="25" customWidth="1"/>
    <col min="14608" max="14608" width="10.42578125" style="25" customWidth="1"/>
    <col min="14609" max="14609" width="7.140625" style="25" customWidth="1"/>
    <col min="14610" max="14610" width="15.42578125" style="25" customWidth="1"/>
    <col min="14611" max="14611" width="28" style="25" customWidth="1"/>
    <col min="14612" max="14612" width="32.42578125" style="25" bestFit="1" customWidth="1"/>
    <col min="14613" max="14613" width="37.28515625" style="25" customWidth="1"/>
    <col min="14614" max="14614" width="16.5703125" style="25" customWidth="1"/>
    <col min="14615" max="14615" width="18.7109375" style="25" customWidth="1"/>
    <col min="14616" max="14617" width="14.28515625" style="25" bestFit="1" customWidth="1"/>
    <col min="14618" max="14618" width="21.28515625" style="25" bestFit="1" customWidth="1"/>
    <col min="14619" max="14619" width="17.28515625" style="25" customWidth="1"/>
    <col min="14620" max="14620" width="23" style="25" bestFit="1" customWidth="1"/>
    <col min="14621" max="14621" width="13.7109375" style="25" customWidth="1"/>
    <col min="14622" max="14622" width="35.28515625" style="25" bestFit="1" customWidth="1"/>
    <col min="14623" max="14623" width="29.140625" style="25" customWidth="1"/>
    <col min="14624" max="14625" width="12.85546875" style="25" bestFit="1" customWidth="1"/>
    <col min="14626" max="14626" width="11.140625" style="25" bestFit="1" customWidth="1"/>
    <col min="14627" max="14833" width="9.140625" style="25"/>
    <col min="14834" max="14834" width="18.7109375" style="25" customWidth="1"/>
    <col min="14835" max="14835" width="21.140625" style="25" bestFit="1" customWidth="1"/>
    <col min="14836" max="14838" width="18.7109375" style="25" customWidth="1"/>
    <col min="14839" max="14839" width="10.28515625" style="25" customWidth="1"/>
    <col min="14840" max="14840" width="18.7109375" style="25" customWidth="1"/>
    <col min="14841" max="14841" width="6.85546875" style="25" customWidth="1"/>
    <col min="14842" max="14842" width="7.42578125" style="25" customWidth="1"/>
    <col min="14843" max="14843" width="18.7109375" style="25" customWidth="1"/>
    <col min="14844" max="14844" width="9.42578125" style="25" customWidth="1"/>
    <col min="14845" max="14845" width="7.140625" style="25" customWidth="1"/>
    <col min="14846" max="14846" width="5.85546875" style="25" customWidth="1"/>
    <col min="14847" max="14847" width="3.140625" style="25" customWidth="1"/>
    <col min="14848" max="14850" width="18.7109375" style="25" customWidth="1"/>
    <col min="14851" max="14857" width="0" style="25" hidden="1" customWidth="1"/>
    <col min="14858" max="14858" width="11.140625" style="25" customWidth="1"/>
    <col min="14859" max="14859" width="11.7109375" style="25" customWidth="1"/>
    <col min="14860" max="14860" width="11.42578125" style="25" customWidth="1"/>
    <col min="14861" max="14861" width="18.28515625" style="25" customWidth="1"/>
    <col min="14862" max="14862" width="20.5703125" style="25" bestFit="1" customWidth="1"/>
    <col min="14863" max="14863" width="8.85546875" style="25" customWidth="1"/>
    <col min="14864" max="14864" width="10.42578125" style="25" customWidth="1"/>
    <col min="14865" max="14865" width="7.140625" style="25" customWidth="1"/>
    <col min="14866" max="14866" width="15.42578125" style="25" customWidth="1"/>
    <col min="14867" max="14867" width="28" style="25" customWidth="1"/>
    <col min="14868" max="14868" width="32.42578125" style="25" bestFit="1" customWidth="1"/>
    <col min="14869" max="14869" width="37.28515625" style="25" customWidth="1"/>
    <col min="14870" max="14870" width="16.5703125" style="25" customWidth="1"/>
    <col min="14871" max="14871" width="18.7109375" style="25" customWidth="1"/>
    <col min="14872" max="14873" width="14.28515625" style="25" bestFit="1" customWidth="1"/>
    <col min="14874" max="14874" width="21.28515625" style="25" bestFit="1" customWidth="1"/>
    <col min="14875" max="14875" width="17.28515625" style="25" customWidth="1"/>
    <col min="14876" max="14876" width="23" style="25" bestFit="1" customWidth="1"/>
    <col min="14877" max="14877" width="13.7109375" style="25" customWidth="1"/>
    <col min="14878" max="14878" width="35.28515625" style="25" bestFit="1" customWidth="1"/>
    <col min="14879" max="14879" width="29.140625" style="25" customWidth="1"/>
    <col min="14880" max="14881" width="12.85546875" style="25" bestFit="1" customWidth="1"/>
    <col min="14882" max="14882" width="11.140625" style="25" bestFit="1" customWidth="1"/>
    <col min="14883" max="15089" width="9.140625" style="25"/>
    <col min="15090" max="15090" width="18.7109375" style="25" customWidth="1"/>
    <col min="15091" max="15091" width="21.140625" style="25" bestFit="1" customWidth="1"/>
    <col min="15092" max="15094" width="18.7109375" style="25" customWidth="1"/>
    <col min="15095" max="15095" width="10.28515625" style="25" customWidth="1"/>
    <col min="15096" max="15096" width="18.7109375" style="25" customWidth="1"/>
    <col min="15097" max="15097" width="6.85546875" style="25" customWidth="1"/>
    <col min="15098" max="15098" width="7.42578125" style="25" customWidth="1"/>
    <col min="15099" max="15099" width="18.7109375" style="25" customWidth="1"/>
    <col min="15100" max="15100" width="9.42578125" style="25" customWidth="1"/>
    <col min="15101" max="15101" width="7.140625" style="25" customWidth="1"/>
    <col min="15102" max="15102" width="5.85546875" style="25" customWidth="1"/>
    <col min="15103" max="15103" width="3.140625" style="25" customWidth="1"/>
    <col min="15104" max="15106" width="18.7109375" style="25" customWidth="1"/>
    <col min="15107" max="15113" width="0" style="25" hidden="1" customWidth="1"/>
    <col min="15114" max="15114" width="11.140625" style="25" customWidth="1"/>
    <col min="15115" max="15115" width="11.7109375" style="25" customWidth="1"/>
    <col min="15116" max="15116" width="11.42578125" style="25" customWidth="1"/>
    <col min="15117" max="15117" width="18.28515625" style="25" customWidth="1"/>
    <col min="15118" max="15118" width="20.5703125" style="25" bestFit="1" customWidth="1"/>
    <col min="15119" max="15119" width="8.85546875" style="25" customWidth="1"/>
    <col min="15120" max="15120" width="10.42578125" style="25" customWidth="1"/>
    <col min="15121" max="15121" width="7.140625" style="25" customWidth="1"/>
    <col min="15122" max="15122" width="15.42578125" style="25" customWidth="1"/>
    <col min="15123" max="15123" width="28" style="25" customWidth="1"/>
    <col min="15124" max="15124" width="32.42578125" style="25" bestFit="1" customWidth="1"/>
    <col min="15125" max="15125" width="37.28515625" style="25" customWidth="1"/>
    <col min="15126" max="15126" width="16.5703125" style="25" customWidth="1"/>
    <col min="15127" max="15127" width="18.7109375" style="25" customWidth="1"/>
    <col min="15128" max="15129" width="14.28515625" style="25" bestFit="1" customWidth="1"/>
    <col min="15130" max="15130" width="21.28515625" style="25" bestFit="1" customWidth="1"/>
    <col min="15131" max="15131" width="17.28515625" style="25" customWidth="1"/>
    <col min="15132" max="15132" width="23" style="25" bestFit="1" customWidth="1"/>
    <col min="15133" max="15133" width="13.7109375" style="25" customWidth="1"/>
    <col min="15134" max="15134" width="35.28515625" style="25" bestFit="1" customWidth="1"/>
    <col min="15135" max="15135" width="29.140625" style="25" customWidth="1"/>
    <col min="15136" max="15137" width="12.85546875" style="25" bestFit="1" customWidth="1"/>
    <col min="15138" max="15138" width="11.140625" style="25" bestFit="1" customWidth="1"/>
    <col min="15139" max="15345" width="9.140625" style="25"/>
    <col min="15346" max="15346" width="18.7109375" style="25" customWidth="1"/>
    <col min="15347" max="15347" width="21.140625" style="25" bestFit="1" customWidth="1"/>
    <col min="15348" max="15350" width="18.7109375" style="25" customWidth="1"/>
    <col min="15351" max="15351" width="10.28515625" style="25" customWidth="1"/>
    <col min="15352" max="15352" width="18.7109375" style="25" customWidth="1"/>
    <col min="15353" max="15353" width="6.85546875" style="25" customWidth="1"/>
    <col min="15354" max="15354" width="7.42578125" style="25" customWidth="1"/>
    <col min="15355" max="15355" width="18.7109375" style="25" customWidth="1"/>
    <col min="15356" max="15356" width="9.42578125" style="25" customWidth="1"/>
    <col min="15357" max="15357" width="7.140625" style="25" customWidth="1"/>
    <col min="15358" max="15358" width="5.85546875" style="25" customWidth="1"/>
    <col min="15359" max="15359" width="3.140625" style="25" customWidth="1"/>
    <col min="15360" max="15362" width="18.7109375" style="25" customWidth="1"/>
    <col min="15363" max="15369" width="0" style="25" hidden="1" customWidth="1"/>
    <col min="15370" max="15370" width="11.140625" style="25" customWidth="1"/>
    <col min="15371" max="15371" width="11.7109375" style="25" customWidth="1"/>
    <col min="15372" max="15372" width="11.42578125" style="25" customWidth="1"/>
    <col min="15373" max="15373" width="18.28515625" style="25" customWidth="1"/>
    <col min="15374" max="15374" width="20.5703125" style="25" bestFit="1" customWidth="1"/>
    <col min="15375" max="15375" width="8.85546875" style="25" customWidth="1"/>
    <col min="15376" max="15376" width="10.42578125" style="25" customWidth="1"/>
    <col min="15377" max="15377" width="7.140625" style="25" customWidth="1"/>
    <col min="15378" max="15378" width="15.42578125" style="25" customWidth="1"/>
    <col min="15379" max="15379" width="28" style="25" customWidth="1"/>
    <col min="15380" max="15380" width="32.42578125" style="25" bestFit="1" customWidth="1"/>
    <col min="15381" max="15381" width="37.28515625" style="25" customWidth="1"/>
    <col min="15382" max="15382" width="16.5703125" style="25" customWidth="1"/>
    <col min="15383" max="15383" width="18.7109375" style="25" customWidth="1"/>
    <col min="15384" max="15385" width="14.28515625" style="25" bestFit="1" customWidth="1"/>
    <col min="15386" max="15386" width="21.28515625" style="25" bestFit="1" customWidth="1"/>
    <col min="15387" max="15387" width="17.28515625" style="25" customWidth="1"/>
    <col min="15388" max="15388" width="23" style="25" bestFit="1" customWidth="1"/>
    <col min="15389" max="15389" width="13.7109375" style="25" customWidth="1"/>
    <col min="15390" max="15390" width="35.28515625" style="25" bestFit="1" customWidth="1"/>
    <col min="15391" max="15391" width="29.140625" style="25" customWidth="1"/>
    <col min="15392" max="15393" width="12.85546875" style="25" bestFit="1" customWidth="1"/>
    <col min="15394" max="15394" width="11.140625" style="25" bestFit="1" customWidth="1"/>
    <col min="15395" max="15601" width="9.140625" style="25"/>
    <col min="15602" max="15602" width="18.7109375" style="25" customWidth="1"/>
    <col min="15603" max="15603" width="21.140625" style="25" bestFit="1" customWidth="1"/>
    <col min="15604" max="15606" width="18.7109375" style="25" customWidth="1"/>
    <col min="15607" max="15607" width="10.28515625" style="25" customWidth="1"/>
    <col min="15608" max="15608" width="18.7109375" style="25" customWidth="1"/>
    <col min="15609" max="15609" width="6.85546875" style="25" customWidth="1"/>
    <col min="15610" max="15610" width="7.42578125" style="25" customWidth="1"/>
    <col min="15611" max="15611" width="18.7109375" style="25" customWidth="1"/>
    <col min="15612" max="15612" width="9.42578125" style="25" customWidth="1"/>
    <col min="15613" max="15613" width="7.140625" style="25" customWidth="1"/>
    <col min="15614" max="15614" width="5.85546875" style="25" customWidth="1"/>
    <col min="15615" max="15615" width="3.140625" style="25" customWidth="1"/>
    <col min="15616" max="15618" width="18.7109375" style="25" customWidth="1"/>
    <col min="15619" max="15625" width="0" style="25" hidden="1" customWidth="1"/>
    <col min="15626" max="15626" width="11.140625" style="25" customWidth="1"/>
    <col min="15627" max="15627" width="11.7109375" style="25" customWidth="1"/>
    <col min="15628" max="15628" width="11.42578125" style="25" customWidth="1"/>
    <col min="15629" max="15629" width="18.28515625" style="25" customWidth="1"/>
    <col min="15630" max="15630" width="20.5703125" style="25" bestFit="1" customWidth="1"/>
    <col min="15631" max="15631" width="8.85546875" style="25" customWidth="1"/>
    <col min="15632" max="15632" width="10.42578125" style="25" customWidth="1"/>
    <col min="15633" max="15633" width="7.140625" style="25" customWidth="1"/>
    <col min="15634" max="15634" width="15.42578125" style="25" customWidth="1"/>
    <col min="15635" max="15635" width="28" style="25" customWidth="1"/>
    <col min="15636" max="15636" width="32.42578125" style="25" bestFit="1" customWidth="1"/>
    <col min="15637" max="15637" width="37.28515625" style="25" customWidth="1"/>
    <col min="15638" max="15638" width="16.5703125" style="25" customWidth="1"/>
    <col min="15639" max="15639" width="18.7109375" style="25" customWidth="1"/>
    <col min="15640" max="15641" width="14.28515625" style="25" bestFit="1" customWidth="1"/>
    <col min="15642" max="15642" width="21.28515625" style="25" bestFit="1" customWidth="1"/>
    <col min="15643" max="15643" width="17.28515625" style="25" customWidth="1"/>
    <col min="15644" max="15644" width="23" style="25" bestFit="1" customWidth="1"/>
    <col min="15645" max="15645" width="13.7109375" style="25" customWidth="1"/>
    <col min="15646" max="15646" width="35.28515625" style="25" bestFit="1" customWidth="1"/>
    <col min="15647" max="15647" width="29.140625" style="25" customWidth="1"/>
    <col min="15648" max="15649" width="12.85546875" style="25" bestFit="1" customWidth="1"/>
    <col min="15650" max="15650" width="11.140625" style="25" bestFit="1" customWidth="1"/>
    <col min="15651" max="15857" width="9.140625" style="25"/>
    <col min="15858" max="15858" width="18.7109375" style="25" customWidth="1"/>
    <col min="15859" max="15859" width="21.140625" style="25" bestFit="1" customWidth="1"/>
    <col min="15860" max="15862" width="18.7109375" style="25" customWidth="1"/>
    <col min="15863" max="15863" width="10.28515625" style="25" customWidth="1"/>
    <col min="15864" max="15864" width="18.7109375" style="25" customWidth="1"/>
    <col min="15865" max="15865" width="6.85546875" style="25" customWidth="1"/>
    <col min="15866" max="15866" width="7.42578125" style="25" customWidth="1"/>
    <col min="15867" max="15867" width="18.7109375" style="25" customWidth="1"/>
    <col min="15868" max="15868" width="9.42578125" style="25" customWidth="1"/>
    <col min="15869" max="15869" width="7.140625" style="25" customWidth="1"/>
    <col min="15870" max="15870" width="5.85546875" style="25" customWidth="1"/>
    <col min="15871" max="15871" width="3.140625" style="25" customWidth="1"/>
    <col min="15872" max="15874" width="18.7109375" style="25" customWidth="1"/>
    <col min="15875" max="15881" width="0" style="25" hidden="1" customWidth="1"/>
    <col min="15882" max="15882" width="11.140625" style="25" customWidth="1"/>
    <col min="15883" max="15883" width="11.7109375" style="25" customWidth="1"/>
    <col min="15884" max="15884" width="11.42578125" style="25" customWidth="1"/>
    <col min="15885" max="15885" width="18.28515625" style="25" customWidth="1"/>
    <col min="15886" max="15886" width="20.5703125" style="25" bestFit="1" customWidth="1"/>
    <col min="15887" max="15887" width="8.85546875" style="25" customWidth="1"/>
    <col min="15888" max="15888" width="10.42578125" style="25" customWidth="1"/>
    <col min="15889" max="15889" width="7.140625" style="25" customWidth="1"/>
    <col min="15890" max="15890" width="15.42578125" style="25" customWidth="1"/>
    <col min="15891" max="15891" width="28" style="25" customWidth="1"/>
    <col min="15892" max="15892" width="32.42578125" style="25" bestFit="1" customWidth="1"/>
    <col min="15893" max="15893" width="37.28515625" style="25" customWidth="1"/>
    <col min="15894" max="15894" width="16.5703125" style="25" customWidth="1"/>
    <col min="15895" max="15895" width="18.7109375" style="25" customWidth="1"/>
    <col min="15896" max="15897" width="14.28515625" style="25" bestFit="1" customWidth="1"/>
    <col min="15898" max="15898" width="21.28515625" style="25" bestFit="1" customWidth="1"/>
    <col min="15899" max="15899" width="17.28515625" style="25" customWidth="1"/>
    <col min="15900" max="15900" width="23" style="25" bestFit="1" customWidth="1"/>
    <col min="15901" max="15901" width="13.7109375" style="25" customWidth="1"/>
    <col min="15902" max="15902" width="35.28515625" style="25" bestFit="1" customWidth="1"/>
    <col min="15903" max="15903" width="29.140625" style="25" customWidth="1"/>
    <col min="15904" max="15905" width="12.85546875" style="25" bestFit="1" customWidth="1"/>
    <col min="15906" max="15906" width="11.140625" style="25" bestFit="1" customWidth="1"/>
    <col min="15907" max="16113" width="9.140625" style="25"/>
    <col min="16114" max="16114" width="18.7109375" style="25" customWidth="1"/>
    <col min="16115" max="16115" width="21.140625" style="25" bestFit="1" customWidth="1"/>
    <col min="16116" max="16118" width="18.7109375" style="25" customWidth="1"/>
    <col min="16119" max="16119" width="10.28515625" style="25" customWidth="1"/>
    <col min="16120" max="16120" width="18.7109375" style="25" customWidth="1"/>
    <col min="16121" max="16121" width="6.85546875" style="25" customWidth="1"/>
    <col min="16122" max="16122" width="7.42578125" style="25" customWidth="1"/>
    <col min="16123" max="16123" width="18.7109375" style="25" customWidth="1"/>
    <col min="16124" max="16124" width="9.42578125" style="25" customWidth="1"/>
    <col min="16125" max="16125" width="7.140625" style="25" customWidth="1"/>
    <col min="16126" max="16126" width="5.85546875" style="25" customWidth="1"/>
    <col min="16127" max="16127" width="3.140625" style="25" customWidth="1"/>
    <col min="16128" max="16130" width="18.7109375" style="25" customWidth="1"/>
    <col min="16131" max="16137" width="0" style="25" hidden="1" customWidth="1"/>
    <col min="16138" max="16138" width="11.140625" style="25" customWidth="1"/>
    <col min="16139" max="16139" width="11.7109375" style="25" customWidth="1"/>
    <col min="16140" max="16140" width="11.42578125" style="25" customWidth="1"/>
    <col min="16141" max="16141" width="18.28515625" style="25" customWidth="1"/>
    <col min="16142" max="16142" width="20.5703125" style="25" bestFit="1" customWidth="1"/>
    <col min="16143" max="16143" width="8.85546875" style="25" customWidth="1"/>
    <col min="16144" max="16144" width="10.42578125" style="25" customWidth="1"/>
    <col min="16145" max="16145" width="7.140625" style="25" customWidth="1"/>
    <col min="16146" max="16146" width="15.42578125" style="25" customWidth="1"/>
    <col min="16147" max="16147" width="28" style="25" customWidth="1"/>
    <col min="16148" max="16148" width="32.42578125" style="25" bestFit="1" customWidth="1"/>
    <col min="16149" max="16149" width="37.28515625" style="25" customWidth="1"/>
    <col min="16150" max="16150" width="16.5703125" style="25" customWidth="1"/>
    <col min="16151" max="16151" width="18.7109375" style="25" customWidth="1"/>
    <col min="16152" max="16153" width="14.28515625" style="25" bestFit="1" customWidth="1"/>
    <col min="16154" max="16154" width="21.28515625" style="25" bestFit="1" customWidth="1"/>
    <col min="16155" max="16155" width="17.28515625" style="25" customWidth="1"/>
    <col min="16156" max="16156" width="23" style="25" bestFit="1" customWidth="1"/>
    <col min="16157" max="16157" width="13.7109375" style="25" customWidth="1"/>
    <col min="16158" max="16158" width="35.28515625" style="25" bestFit="1" customWidth="1"/>
    <col min="16159" max="16159" width="29.140625" style="25" customWidth="1"/>
    <col min="16160" max="16161" width="12.85546875" style="25" bestFit="1" customWidth="1"/>
    <col min="16162" max="16162" width="11.140625" style="25" bestFit="1" customWidth="1"/>
    <col min="16163" max="16384" width="9.140625" style="25"/>
  </cols>
  <sheetData>
    <row r="1" spans="1:35" s="9" customFormat="1" ht="66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4"/>
      <c r="AA1" s="5" t="s">
        <v>25</v>
      </c>
      <c r="AB1" s="5" t="s">
        <v>26</v>
      </c>
      <c r="AC1" s="6" t="s">
        <v>27</v>
      </c>
      <c r="AD1" s="5" t="s">
        <v>28</v>
      </c>
      <c r="AE1" s="3" t="s">
        <v>29</v>
      </c>
      <c r="AF1" s="5" t="s">
        <v>30</v>
      </c>
      <c r="AG1" s="5" t="s">
        <v>31</v>
      </c>
      <c r="AH1" s="7" t="s">
        <v>32</v>
      </c>
      <c r="AI1" s="8" t="s">
        <v>33</v>
      </c>
    </row>
    <row r="2" spans="1:35" x14ac:dyDescent="0.25">
      <c r="A2" s="10" t="s">
        <v>34</v>
      </c>
      <c r="B2" s="11" t="s">
        <v>35</v>
      </c>
      <c r="C2" s="12" t="s">
        <v>36</v>
      </c>
      <c r="D2" s="13" t="s">
        <v>37</v>
      </c>
      <c r="E2" s="14">
        <v>1</v>
      </c>
      <c r="F2" s="11"/>
      <c r="G2" s="13">
        <v>1664</v>
      </c>
      <c r="H2" s="13">
        <v>1142</v>
      </c>
      <c r="I2" s="13">
        <v>63</v>
      </c>
      <c r="J2" s="13" t="s">
        <v>38</v>
      </c>
      <c r="K2" s="13">
        <v>18</v>
      </c>
      <c r="L2" s="13" t="s">
        <v>39</v>
      </c>
      <c r="M2" s="13">
        <v>2</v>
      </c>
      <c r="N2" s="13" t="s">
        <v>40</v>
      </c>
      <c r="O2" s="13">
        <v>5</v>
      </c>
      <c r="P2" s="13"/>
      <c r="Q2" s="13"/>
      <c r="R2" s="13"/>
      <c r="S2" s="13"/>
      <c r="T2" s="15">
        <v>1</v>
      </c>
      <c r="U2" s="16">
        <f>932000000/1936.27</f>
        <v>481337.82995140139</v>
      </c>
      <c r="V2" s="17"/>
      <c r="W2" s="17"/>
      <c r="X2" s="11">
        <v>271.14</v>
      </c>
      <c r="Y2" s="13">
        <v>105</v>
      </c>
      <c r="Z2" s="18">
        <f>X2+(X2*5/100)</f>
        <v>284.697</v>
      </c>
      <c r="AA2" s="19">
        <f>+X2*Y2*3</f>
        <v>85409.099999999991</v>
      </c>
      <c r="AB2" s="17">
        <f>ROUND(X2*1.05,0)</f>
        <v>285</v>
      </c>
      <c r="AC2" s="20">
        <v>3</v>
      </c>
      <c r="AD2" s="17">
        <f t="shared" ref="AD2:AD65" si="0">+AI2-AH2+1</f>
        <v>365</v>
      </c>
      <c r="AE2" s="21">
        <v>1</v>
      </c>
      <c r="AF2" s="22" t="s">
        <v>41</v>
      </c>
      <c r="AG2" s="23">
        <v>5747.33</v>
      </c>
      <c r="AH2" s="24">
        <v>45658</v>
      </c>
      <c r="AI2" s="24">
        <v>46022</v>
      </c>
    </row>
    <row r="3" spans="1:35" x14ac:dyDescent="0.25">
      <c r="A3" s="10" t="s">
        <v>34</v>
      </c>
      <c r="B3" s="11" t="s">
        <v>42</v>
      </c>
      <c r="C3" s="12" t="s">
        <v>36</v>
      </c>
      <c r="D3" s="13" t="s">
        <v>37</v>
      </c>
      <c r="E3" s="14">
        <v>1</v>
      </c>
      <c r="F3" s="11"/>
      <c r="G3" s="13">
        <v>1664</v>
      </c>
      <c r="H3" s="13">
        <v>1142</v>
      </c>
      <c r="I3" s="13">
        <v>82</v>
      </c>
      <c r="J3" s="13" t="s">
        <v>43</v>
      </c>
      <c r="K3" s="13">
        <v>18</v>
      </c>
      <c r="L3" s="13" t="s">
        <v>39</v>
      </c>
      <c r="M3" s="13"/>
      <c r="N3" s="13"/>
      <c r="O3" s="13"/>
      <c r="P3" s="13"/>
      <c r="Q3" s="13"/>
      <c r="R3" s="13"/>
      <c r="S3" s="13"/>
      <c r="T3" s="15"/>
      <c r="U3" s="16"/>
      <c r="V3" s="17"/>
      <c r="W3" s="17"/>
      <c r="X3" s="11">
        <v>271.14</v>
      </c>
      <c r="Y3" s="13">
        <v>105</v>
      </c>
      <c r="Z3" s="18">
        <f>X3+(X3*5/100)</f>
        <v>284.697</v>
      </c>
      <c r="AA3" s="19">
        <f>+X3*Y3*3</f>
        <v>85409.099999999991</v>
      </c>
      <c r="AB3" s="17">
        <f>ROUND(X3*1.05,0)</f>
        <v>285</v>
      </c>
      <c r="AC3" s="20">
        <v>3</v>
      </c>
      <c r="AD3" s="17">
        <f t="shared" si="0"/>
        <v>365</v>
      </c>
      <c r="AE3" s="21">
        <v>1</v>
      </c>
      <c r="AF3" s="22" t="s">
        <v>44</v>
      </c>
      <c r="AG3" s="23">
        <v>6376.4299999999985</v>
      </c>
      <c r="AH3" s="24">
        <v>45658</v>
      </c>
      <c r="AI3" s="24">
        <v>46022</v>
      </c>
    </row>
    <row r="4" spans="1:35" x14ac:dyDescent="0.25">
      <c r="A4" s="10" t="s">
        <v>34</v>
      </c>
      <c r="B4" s="11" t="s">
        <v>42</v>
      </c>
      <c r="C4" s="12" t="s">
        <v>36</v>
      </c>
      <c r="D4" s="13" t="s">
        <v>37</v>
      </c>
      <c r="E4" s="14">
        <v>1</v>
      </c>
      <c r="F4" s="11"/>
      <c r="G4" s="13">
        <v>1664</v>
      </c>
      <c r="H4" s="13">
        <v>1142</v>
      </c>
      <c r="I4" s="13">
        <v>83</v>
      </c>
      <c r="J4" s="13" t="s">
        <v>45</v>
      </c>
      <c r="K4" s="13">
        <v>18</v>
      </c>
      <c r="L4" s="13" t="s">
        <v>39</v>
      </c>
      <c r="M4" s="13">
        <v>2</v>
      </c>
      <c r="N4" s="13" t="s">
        <v>40</v>
      </c>
      <c r="O4" s="13">
        <v>5</v>
      </c>
      <c r="P4" s="13"/>
      <c r="Q4" s="13"/>
      <c r="R4" s="13"/>
      <c r="S4" s="13"/>
      <c r="T4" s="15">
        <v>1</v>
      </c>
      <c r="U4" s="16">
        <v>481337.82995140139</v>
      </c>
      <c r="V4" s="17"/>
      <c r="W4" s="17"/>
      <c r="X4" s="11">
        <v>271.14</v>
      </c>
      <c r="Y4" s="13">
        <v>105</v>
      </c>
      <c r="Z4" s="18">
        <v>284.697</v>
      </c>
      <c r="AA4" s="19">
        <v>85409.099999999991</v>
      </c>
      <c r="AB4" s="17">
        <v>285</v>
      </c>
      <c r="AC4" s="20">
        <v>3</v>
      </c>
      <c r="AD4" s="17">
        <f t="shared" si="0"/>
        <v>365</v>
      </c>
      <c r="AE4" s="21">
        <v>1</v>
      </c>
      <c r="AF4" s="22" t="s">
        <v>46</v>
      </c>
      <c r="AG4" s="23">
        <v>6479.15</v>
      </c>
      <c r="AH4" s="24">
        <v>45658</v>
      </c>
      <c r="AI4" s="24">
        <v>46022</v>
      </c>
    </row>
    <row r="5" spans="1:35" x14ac:dyDescent="0.25">
      <c r="A5" s="10" t="s">
        <v>34</v>
      </c>
      <c r="B5" s="11" t="s">
        <v>47</v>
      </c>
      <c r="C5" s="12" t="s">
        <v>36</v>
      </c>
      <c r="D5" s="13" t="s">
        <v>37</v>
      </c>
      <c r="E5" s="14">
        <v>1</v>
      </c>
      <c r="F5" s="11"/>
      <c r="G5" s="13">
        <v>1664</v>
      </c>
      <c r="H5" s="13">
        <v>1142</v>
      </c>
      <c r="I5" s="13">
        <v>86</v>
      </c>
      <c r="J5" s="13" t="s">
        <v>48</v>
      </c>
      <c r="K5" s="13">
        <v>18</v>
      </c>
      <c r="L5" s="13" t="s">
        <v>39</v>
      </c>
      <c r="M5" s="13">
        <v>2</v>
      </c>
      <c r="N5" s="13" t="s">
        <v>40</v>
      </c>
      <c r="O5" s="13">
        <v>5</v>
      </c>
      <c r="P5" s="13"/>
      <c r="Q5" s="13"/>
      <c r="R5" s="13"/>
      <c r="S5" s="13"/>
      <c r="T5" s="15">
        <v>1</v>
      </c>
      <c r="U5" s="16">
        <v>481337.82995140139</v>
      </c>
      <c r="V5" s="17"/>
      <c r="W5" s="17"/>
      <c r="X5" s="11">
        <v>271.14</v>
      </c>
      <c r="Y5" s="13">
        <v>105</v>
      </c>
      <c r="Z5" s="18">
        <v>284.697</v>
      </c>
      <c r="AA5" s="19">
        <v>85409.099999999991</v>
      </c>
      <c r="AB5" s="17">
        <v>285</v>
      </c>
      <c r="AC5" s="20">
        <v>3</v>
      </c>
      <c r="AD5" s="17">
        <f t="shared" si="0"/>
        <v>365</v>
      </c>
      <c r="AE5" s="21">
        <v>1</v>
      </c>
      <c r="AF5" s="22" t="s">
        <v>49</v>
      </c>
      <c r="AG5" s="26">
        <v>5498.3</v>
      </c>
      <c r="AH5" s="24">
        <v>45658</v>
      </c>
      <c r="AI5" s="24">
        <v>46022</v>
      </c>
    </row>
    <row r="6" spans="1:35" x14ac:dyDescent="0.25">
      <c r="A6" s="10" t="s">
        <v>34</v>
      </c>
      <c r="B6" s="11" t="s">
        <v>47</v>
      </c>
      <c r="C6" s="12" t="s">
        <v>36</v>
      </c>
      <c r="D6" s="13" t="s">
        <v>37</v>
      </c>
      <c r="E6" s="14">
        <v>1</v>
      </c>
      <c r="F6" s="11"/>
      <c r="G6" s="13">
        <v>1664</v>
      </c>
      <c r="H6" s="13">
        <v>1142</v>
      </c>
      <c r="I6" s="13">
        <v>87</v>
      </c>
      <c r="J6" s="13" t="s">
        <v>50</v>
      </c>
      <c r="K6" s="13">
        <v>18</v>
      </c>
      <c r="L6" s="13" t="s">
        <v>39</v>
      </c>
      <c r="M6" s="13">
        <v>2</v>
      </c>
      <c r="N6" s="13" t="s">
        <v>40</v>
      </c>
      <c r="O6" s="13">
        <v>5</v>
      </c>
      <c r="P6" s="13"/>
      <c r="Q6" s="13"/>
      <c r="R6" s="13"/>
      <c r="S6" s="13"/>
      <c r="T6" s="15">
        <v>1</v>
      </c>
      <c r="U6" s="16">
        <v>481337.82995140139</v>
      </c>
      <c r="V6" s="17"/>
      <c r="W6" s="17"/>
      <c r="X6" s="11">
        <v>271.14</v>
      </c>
      <c r="Y6" s="13">
        <v>105</v>
      </c>
      <c r="Z6" s="18">
        <v>284.697</v>
      </c>
      <c r="AA6" s="19">
        <v>85409.099999999991</v>
      </c>
      <c r="AB6" s="17">
        <v>285</v>
      </c>
      <c r="AC6" s="20">
        <v>3</v>
      </c>
      <c r="AD6" s="17">
        <f t="shared" si="0"/>
        <v>365</v>
      </c>
      <c r="AE6" s="21">
        <v>1</v>
      </c>
      <c r="AF6" s="22" t="s">
        <v>51</v>
      </c>
      <c r="AG6" s="26">
        <v>6987.35</v>
      </c>
      <c r="AH6" s="24">
        <v>45658</v>
      </c>
      <c r="AI6" s="24">
        <v>46022</v>
      </c>
    </row>
    <row r="7" spans="1:35" x14ac:dyDescent="0.25">
      <c r="A7" s="10" t="s">
        <v>34</v>
      </c>
      <c r="B7" s="11" t="s">
        <v>47</v>
      </c>
      <c r="C7" s="12" t="s">
        <v>36</v>
      </c>
      <c r="D7" s="13" t="s">
        <v>37</v>
      </c>
      <c r="E7" s="14">
        <v>1</v>
      </c>
      <c r="F7" s="11"/>
      <c r="G7" s="13">
        <v>1664</v>
      </c>
      <c r="H7" s="13">
        <v>1142</v>
      </c>
      <c r="I7" s="13">
        <v>121</v>
      </c>
      <c r="J7" s="13" t="s">
        <v>52</v>
      </c>
      <c r="K7" s="13">
        <v>18</v>
      </c>
      <c r="L7" s="13" t="s">
        <v>39</v>
      </c>
      <c r="M7" s="13">
        <v>2</v>
      </c>
      <c r="N7" s="13" t="s">
        <v>40</v>
      </c>
      <c r="O7" s="13">
        <v>5</v>
      </c>
      <c r="P7" s="13"/>
      <c r="Q7" s="13"/>
      <c r="R7" s="13"/>
      <c r="S7" s="13"/>
      <c r="T7" s="15">
        <v>1</v>
      </c>
      <c r="U7" s="16">
        <v>481337.82995140139</v>
      </c>
      <c r="V7" s="17"/>
      <c r="W7" s="17"/>
      <c r="X7" s="11">
        <v>271.14</v>
      </c>
      <c r="Y7" s="13">
        <v>105</v>
      </c>
      <c r="Z7" s="18">
        <v>284.697</v>
      </c>
      <c r="AA7" s="19">
        <v>85409.099999999991</v>
      </c>
      <c r="AB7" s="17">
        <v>285</v>
      </c>
      <c r="AC7" s="20">
        <v>3</v>
      </c>
      <c r="AD7" s="17">
        <f t="shared" si="0"/>
        <v>365</v>
      </c>
      <c r="AE7" s="21">
        <v>1</v>
      </c>
      <c r="AF7" s="22" t="s">
        <v>53</v>
      </c>
      <c r="AG7" s="26">
        <v>4861.41</v>
      </c>
      <c r="AH7" s="24">
        <v>45658</v>
      </c>
      <c r="AI7" s="24">
        <v>46022</v>
      </c>
    </row>
    <row r="8" spans="1:35" x14ac:dyDescent="0.25">
      <c r="A8" s="10" t="s">
        <v>54</v>
      </c>
      <c r="B8" s="11" t="s">
        <v>35</v>
      </c>
      <c r="C8" s="12" t="s">
        <v>36</v>
      </c>
      <c r="D8" s="13" t="s">
        <v>37</v>
      </c>
      <c r="E8" s="14">
        <v>1</v>
      </c>
      <c r="F8" s="11"/>
      <c r="G8" s="13">
        <v>1664</v>
      </c>
      <c r="H8" s="13">
        <v>1142</v>
      </c>
      <c r="I8" s="13">
        <v>122</v>
      </c>
      <c r="J8" s="13" t="s">
        <v>55</v>
      </c>
      <c r="K8" s="13">
        <v>18</v>
      </c>
      <c r="L8" s="13" t="s">
        <v>39</v>
      </c>
      <c r="M8" s="13">
        <v>2</v>
      </c>
      <c r="N8" s="13" t="s">
        <v>40</v>
      </c>
      <c r="O8" s="13">
        <v>5</v>
      </c>
      <c r="P8" s="13"/>
      <c r="Q8" s="13"/>
      <c r="R8" s="13"/>
      <c r="S8" s="13"/>
      <c r="T8" s="15">
        <v>1</v>
      </c>
      <c r="U8" s="16">
        <v>481337.82995140139</v>
      </c>
      <c r="V8" s="17"/>
      <c r="W8" s="17"/>
      <c r="X8" s="11">
        <v>271.14</v>
      </c>
      <c r="Y8" s="13">
        <v>105</v>
      </c>
      <c r="Z8" s="18">
        <f>X8*1.05</f>
        <v>284.697</v>
      </c>
      <c r="AA8" s="19">
        <v>85409.099999999991</v>
      </c>
      <c r="AB8" s="17">
        <v>285</v>
      </c>
      <c r="AC8" s="20">
        <v>3</v>
      </c>
      <c r="AD8" s="17">
        <f t="shared" si="0"/>
        <v>365</v>
      </c>
      <c r="AE8" s="21">
        <v>1</v>
      </c>
      <c r="AF8" s="22" t="s">
        <v>56</v>
      </c>
      <c r="AG8" s="26">
        <v>4980.8099999999995</v>
      </c>
      <c r="AH8" s="24">
        <v>45658</v>
      </c>
      <c r="AI8" s="24">
        <v>46022</v>
      </c>
    </row>
    <row r="9" spans="1:35" x14ac:dyDescent="0.25">
      <c r="A9" s="10" t="s">
        <v>34</v>
      </c>
      <c r="B9" s="11" t="s">
        <v>35</v>
      </c>
      <c r="C9" s="12" t="s">
        <v>36</v>
      </c>
      <c r="D9" s="13" t="s">
        <v>37</v>
      </c>
      <c r="E9" s="14">
        <v>1</v>
      </c>
      <c r="F9" s="11"/>
      <c r="G9" s="13">
        <v>1664</v>
      </c>
      <c r="H9" s="13">
        <v>1142</v>
      </c>
      <c r="I9" s="13">
        <v>186</v>
      </c>
      <c r="J9" s="13" t="s">
        <v>57</v>
      </c>
      <c r="K9" s="13">
        <v>18</v>
      </c>
      <c r="L9" s="13" t="s">
        <v>58</v>
      </c>
      <c r="M9" s="13">
        <v>5</v>
      </c>
      <c r="N9" s="13" t="s">
        <v>59</v>
      </c>
      <c r="O9" s="13">
        <v>15</v>
      </c>
      <c r="P9" s="13"/>
      <c r="Q9" s="13"/>
      <c r="R9" s="13"/>
      <c r="S9" s="13"/>
      <c r="T9" s="15">
        <v>1</v>
      </c>
      <c r="U9" s="16">
        <f>932000000/1936.27</f>
        <v>481337.82995140139</v>
      </c>
      <c r="V9" s="17"/>
      <c r="W9" s="17"/>
      <c r="X9" s="11">
        <v>61.97</v>
      </c>
      <c r="Y9" s="13">
        <v>105</v>
      </c>
      <c r="Z9" s="18">
        <f>X9+(X9*5/100)</f>
        <v>65.0685</v>
      </c>
      <c r="AA9" s="19">
        <f>+X9*Y9*3</f>
        <v>19520.55</v>
      </c>
      <c r="AB9" s="17">
        <f t="shared" ref="AB9:AB17" si="1">ROUND(X9*1.05,0)</f>
        <v>65</v>
      </c>
      <c r="AC9" s="20">
        <v>3</v>
      </c>
      <c r="AD9" s="17">
        <f t="shared" si="0"/>
        <v>1</v>
      </c>
      <c r="AE9" s="21">
        <v>1</v>
      </c>
      <c r="AF9" s="22"/>
      <c r="AG9" s="23"/>
      <c r="AH9" s="24"/>
      <c r="AI9" s="24"/>
    </row>
    <row r="10" spans="1:35" ht="18.75" customHeight="1" x14ac:dyDescent="0.25">
      <c r="A10" s="10" t="s">
        <v>54</v>
      </c>
      <c r="B10" s="11" t="s">
        <v>60</v>
      </c>
      <c r="C10" s="12" t="s">
        <v>36</v>
      </c>
      <c r="D10" s="13" t="s">
        <v>37</v>
      </c>
      <c r="E10" s="14">
        <v>1</v>
      </c>
      <c r="F10" s="11"/>
      <c r="G10" s="13">
        <v>1664</v>
      </c>
      <c r="H10" s="13">
        <v>1142</v>
      </c>
      <c r="I10" s="13">
        <v>262</v>
      </c>
      <c r="J10" s="13" t="s">
        <v>61</v>
      </c>
      <c r="K10" s="13">
        <v>18</v>
      </c>
      <c r="L10" s="13" t="s">
        <v>58</v>
      </c>
      <c r="M10" s="13">
        <v>5</v>
      </c>
      <c r="N10" s="13" t="s">
        <v>59</v>
      </c>
      <c r="O10" s="13">
        <v>14</v>
      </c>
      <c r="P10" s="13"/>
      <c r="Q10" s="13"/>
      <c r="R10" s="13"/>
      <c r="S10" s="13"/>
      <c r="T10" s="15">
        <v>1</v>
      </c>
      <c r="U10" s="16">
        <f t="shared" ref="U10:U15" si="2">932000000/1936.27</f>
        <v>481337.82995140139</v>
      </c>
      <c r="V10" s="17"/>
      <c r="W10" s="17"/>
      <c r="X10" s="11">
        <v>57.84</v>
      </c>
      <c r="Y10" s="13">
        <v>105</v>
      </c>
      <c r="Z10" s="18">
        <f t="shared" ref="Z10:Z16" si="3">X10+(X10*5/100)</f>
        <v>60.732000000000006</v>
      </c>
      <c r="AA10" s="19">
        <f t="shared" ref="AA10:AA16" si="4">+X10*Y10*3</f>
        <v>18219.600000000002</v>
      </c>
      <c r="AB10" s="17">
        <f t="shared" si="1"/>
        <v>61</v>
      </c>
      <c r="AC10" s="20">
        <v>3</v>
      </c>
      <c r="AD10" s="17">
        <f t="shared" si="0"/>
        <v>1</v>
      </c>
      <c r="AE10" s="21">
        <v>1</v>
      </c>
      <c r="AF10" s="17"/>
      <c r="AG10" s="23"/>
      <c r="AH10" s="24"/>
      <c r="AI10" s="24"/>
    </row>
    <row r="11" spans="1:35" x14ac:dyDescent="0.25">
      <c r="A11" s="10" t="s">
        <v>54</v>
      </c>
      <c r="B11" s="11" t="s">
        <v>60</v>
      </c>
      <c r="C11" s="12" t="s">
        <v>36</v>
      </c>
      <c r="D11" s="13" t="s">
        <v>37</v>
      </c>
      <c r="E11" s="14">
        <v>1</v>
      </c>
      <c r="F11" s="11"/>
      <c r="G11" s="13">
        <v>1664</v>
      </c>
      <c r="H11" s="13">
        <v>1142</v>
      </c>
      <c r="I11" s="13">
        <v>262</v>
      </c>
      <c r="J11" s="13" t="s">
        <v>62</v>
      </c>
      <c r="K11" s="13">
        <v>18</v>
      </c>
      <c r="L11" s="13" t="s">
        <v>58</v>
      </c>
      <c r="M11" s="13">
        <v>5</v>
      </c>
      <c r="N11" s="13" t="s">
        <v>59</v>
      </c>
      <c r="O11" s="13">
        <v>14</v>
      </c>
      <c r="P11" s="13"/>
      <c r="Q11" s="13"/>
      <c r="R11" s="13"/>
      <c r="S11" s="13"/>
      <c r="T11" s="15">
        <v>1</v>
      </c>
      <c r="U11" s="16">
        <f t="shared" si="2"/>
        <v>481337.82995140139</v>
      </c>
      <c r="V11" s="17"/>
      <c r="W11" s="17"/>
      <c r="X11" s="11">
        <v>57.84</v>
      </c>
      <c r="Y11" s="13">
        <v>105</v>
      </c>
      <c r="Z11" s="18">
        <f t="shared" si="3"/>
        <v>60.732000000000006</v>
      </c>
      <c r="AA11" s="19">
        <f t="shared" si="4"/>
        <v>18219.600000000002</v>
      </c>
      <c r="AB11" s="17">
        <f t="shared" si="1"/>
        <v>61</v>
      </c>
      <c r="AC11" s="20">
        <v>3</v>
      </c>
      <c r="AD11" s="17">
        <f t="shared" si="0"/>
        <v>1</v>
      </c>
      <c r="AE11" s="21">
        <v>1</v>
      </c>
      <c r="AF11" s="17"/>
      <c r="AG11" s="17"/>
      <c r="AH11" s="24"/>
      <c r="AI11" s="24"/>
    </row>
    <row r="12" spans="1:35" x14ac:dyDescent="0.25">
      <c r="A12" s="10" t="s">
        <v>54</v>
      </c>
      <c r="B12" s="11" t="s">
        <v>60</v>
      </c>
      <c r="C12" s="12" t="s">
        <v>36</v>
      </c>
      <c r="D12" s="13" t="s">
        <v>37</v>
      </c>
      <c r="E12" s="14">
        <v>1</v>
      </c>
      <c r="F12" s="11"/>
      <c r="G12" s="13">
        <v>1664</v>
      </c>
      <c r="H12" s="13">
        <v>1142</v>
      </c>
      <c r="I12" s="13">
        <v>265</v>
      </c>
      <c r="J12" s="13" t="s">
        <v>63</v>
      </c>
      <c r="K12" s="13">
        <v>18</v>
      </c>
      <c r="L12" s="13" t="s">
        <v>58</v>
      </c>
      <c r="M12" s="13">
        <v>5</v>
      </c>
      <c r="N12" s="13" t="s">
        <v>59</v>
      </c>
      <c r="O12" s="13">
        <v>14</v>
      </c>
      <c r="P12" s="13"/>
      <c r="Q12" s="13"/>
      <c r="R12" s="13"/>
      <c r="S12" s="13"/>
      <c r="T12" s="15">
        <v>1</v>
      </c>
      <c r="U12" s="16">
        <f t="shared" si="2"/>
        <v>481337.82995140139</v>
      </c>
      <c r="V12" s="17"/>
      <c r="W12" s="17"/>
      <c r="X12" s="11">
        <v>57.84</v>
      </c>
      <c r="Y12" s="13">
        <v>105</v>
      </c>
      <c r="Z12" s="18">
        <f t="shared" si="3"/>
        <v>60.732000000000006</v>
      </c>
      <c r="AA12" s="19">
        <f t="shared" si="4"/>
        <v>18219.600000000002</v>
      </c>
      <c r="AB12" s="17">
        <f t="shared" si="1"/>
        <v>61</v>
      </c>
      <c r="AC12" s="20">
        <v>3</v>
      </c>
      <c r="AD12" s="17">
        <f t="shared" si="0"/>
        <v>1</v>
      </c>
      <c r="AE12" s="21">
        <v>1</v>
      </c>
      <c r="AF12" s="17"/>
      <c r="AG12" s="17"/>
      <c r="AH12" s="24"/>
      <c r="AI12" s="24"/>
    </row>
    <row r="13" spans="1:35" x14ac:dyDescent="0.25">
      <c r="A13" s="10" t="s">
        <v>54</v>
      </c>
      <c r="B13" s="11" t="s">
        <v>60</v>
      </c>
      <c r="C13" s="12" t="s">
        <v>36</v>
      </c>
      <c r="D13" s="13" t="s">
        <v>37</v>
      </c>
      <c r="E13" s="14">
        <v>1</v>
      </c>
      <c r="F13" s="11"/>
      <c r="G13" s="13">
        <v>1664</v>
      </c>
      <c r="H13" s="13">
        <v>1142</v>
      </c>
      <c r="I13" s="13">
        <v>266</v>
      </c>
      <c r="J13" s="13" t="s">
        <v>64</v>
      </c>
      <c r="K13" s="13">
        <v>18</v>
      </c>
      <c r="L13" s="13" t="s">
        <v>58</v>
      </c>
      <c r="M13" s="13">
        <v>5</v>
      </c>
      <c r="N13" s="13" t="s">
        <v>59</v>
      </c>
      <c r="O13" s="13">
        <v>14</v>
      </c>
      <c r="P13" s="13"/>
      <c r="Q13" s="13"/>
      <c r="R13" s="13"/>
      <c r="S13" s="13"/>
      <c r="T13" s="15">
        <v>1</v>
      </c>
      <c r="U13" s="16">
        <f t="shared" si="2"/>
        <v>481337.82995140139</v>
      </c>
      <c r="V13" s="17"/>
      <c r="W13" s="17"/>
      <c r="X13" s="11">
        <v>57.84</v>
      </c>
      <c r="Y13" s="13">
        <v>105</v>
      </c>
      <c r="Z13" s="18">
        <f t="shared" si="3"/>
        <v>60.732000000000006</v>
      </c>
      <c r="AA13" s="19">
        <f t="shared" si="4"/>
        <v>18219.600000000002</v>
      </c>
      <c r="AB13" s="17">
        <f t="shared" si="1"/>
        <v>61</v>
      </c>
      <c r="AC13" s="20">
        <v>3</v>
      </c>
      <c r="AD13" s="17">
        <f t="shared" si="0"/>
        <v>1</v>
      </c>
      <c r="AE13" s="21">
        <v>1</v>
      </c>
      <c r="AF13" s="17"/>
      <c r="AG13" s="17"/>
      <c r="AH13" s="24"/>
      <c r="AI13" s="24"/>
    </row>
    <row r="14" spans="1:35" x14ac:dyDescent="0.25">
      <c r="A14" s="10" t="s">
        <v>54</v>
      </c>
      <c r="B14" s="11" t="s">
        <v>60</v>
      </c>
      <c r="C14" s="12" t="s">
        <v>36</v>
      </c>
      <c r="D14" s="13" t="s">
        <v>37</v>
      </c>
      <c r="E14" s="14">
        <v>1</v>
      </c>
      <c r="F14" s="11"/>
      <c r="G14" s="13">
        <v>1664</v>
      </c>
      <c r="H14" s="13">
        <v>1142</v>
      </c>
      <c r="I14" s="13">
        <v>282</v>
      </c>
      <c r="J14" s="13" t="s">
        <v>65</v>
      </c>
      <c r="K14" s="13">
        <v>18</v>
      </c>
      <c r="L14" s="13" t="s">
        <v>58</v>
      </c>
      <c r="M14" s="13">
        <v>5</v>
      </c>
      <c r="N14" s="13" t="s">
        <v>59</v>
      </c>
      <c r="O14" s="13">
        <v>15</v>
      </c>
      <c r="P14" s="13"/>
      <c r="Q14" s="13"/>
      <c r="R14" s="13"/>
      <c r="S14" s="13"/>
      <c r="T14" s="15">
        <v>1</v>
      </c>
      <c r="U14" s="16">
        <f t="shared" si="2"/>
        <v>481337.82995140139</v>
      </c>
      <c r="V14" s="17"/>
      <c r="W14" s="17"/>
      <c r="X14" s="11">
        <v>61.97</v>
      </c>
      <c r="Y14" s="13">
        <v>105</v>
      </c>
      <c r="Z14" s="18">
        <f>X14+(X14*5/100)</f>
        <v>65.0685</v>
      </c>
      <c r="AA14" s="19">
        <f>+X14*Y14*3</f>
        <v>19520.55</v>
      </c>
      <c r="AB14" s="17">
        <f>ROUND(X14*1.05,0)</f>
        <v>65</v>
      </c>
      <c r="AC14" s="20">
        <v>3</v>
      </c>
      <c r="AD14" s="17">
        <f t="shared" si="0"/>
        <v>1</v>
      </c>
      <c r="AE14" s="21">
        <v>1</v>
      </c>
      <c r="AF14" s="17"/>
      <c r="AG14" s="17"/>
      <c r="AH14" s="24"/>
      <c r="AI14" s="24"/>
    </row>
    <row r="15" spans="1:35" ht="16.5" thickBot="1" x14ac:dyDescent="0.3">
      <c r="A15" s="27" t="s">
        <v>54</v>
      </c>
      <c r="B15" s="28" t="s">
        <v>60</v>
      </c>
      <c r="C15" s="29" t="s">
        <v>36</v>
      </c>
      <c r="D15" s="30" t="s">
        <v>37</v>
      </c>
      <c r="E15" s="31">
        <v>1</v>
      </c>
      <c r="F15" s="28"/>
      <c r="G15" s="30">
        <v>1664</v>
      </c>
      <c r="H15" s="30">
        <v>1142</v>
      </c>
      <c r="I15" s="30">
        <v>283</v>
      </c>
      <c r="J15" s="30" t="s">
        <v>66</v>
      </c>
      <c r="K15" s="30">
        <v>18</v>
      </c>
      <c r="L15" s="30" t="s">
        <v>58</v>
      </c>
      <c r="M15" s="30">
        <v>5</v>
      </c>
      <c r="N15" s="30" t="s">
        <v>59</v>
      </c>
      <c r="O15" s="30">
        <v>15</v>
      </c>
      <c r="P15" s="30"/>
      <c r="Q15" s="30"/>
      <c r="R15" s="30"/>
      <c r="S15" s="30"/>
      <c r="T15" s="32">
        <v>1</v>
      </c>
      <c r="U15" s="33">
        <f t="shared" si="2"/>
        <v>481337.82995140139</v>
      </c>
      <c r="V15" s="34"/>
      <c r="W15" s="34"/>
      <c r="X15" s="28">
        <v>61.97</v>
      </c>
      <c r="Y15" s="30">
        <v>105</v>
      </c>
      <c r="Z15" s="35">
        <f>X15+(X15*5/100)</f>
        <v>65.0685</v>
      </c>
      <c r="AA15" s="36">
        <f>+X15*Y15*3</f>
        <v>19520.55</v>
      </c>
      <c r="AB15" s="34">
        <f>ROUND(X15*1.05,0)</f>
        <v>65</v>
      </c>
      <c r="AC15" s="37">
        <v>3</v>
      </c>
      <c r="AD15" s="34">
        <f t="shared" si="0"/>
        <v>1</v>
      </c>
      <c r="AE15" s="38">
        <v>1</v>
      </c>
      <c r="AF15" s="34"/>
      <c r="AG15" s="39"/>
      <c r="AH15" s="24"/>
      <c r="AI15" s="24"/>
    </row>
    <row r="16" spans="1:35" x14ac:dyDescent="0.25">
      <c r="A16" s="40" t="s">
        <v>67</v>
      </c>
      <c r="B16" s="41" t="s">
        <v>68</v>
      </c>
      <c r="C16" s="42" t="s">
        <v>69</v>
      </c>
      <c r="D16" s="43" t="s">
        <v>70</v>
      </c>
      <c r="E16" s="44">
        <v>1</v>
      </c>
      <c r="F16" s="41"/>
      <c r="G16" s="43">
        <v>3291</v>
      </c>
      <c r="H16" s="43">
        <v>970</v>
      </c>
      <c r="I16" s="43"/>
      <c r="J16" s="43" t="s">
        <v>71</v>
      </c>
      <c r="K16" s="43">
        <v>18</v>
      </c>
      <c r="L16" s="43" t="s">
        <v>72</v>
      </c>
      <c r="M16" s="43">
        <v>4</v>
      </c>
      <c r="N16" s="45" t="s">
        <v>73</v>
      </c>
      <c r="O16" s="45">
        <v>3.5</v>
      </c>
      <c r="P16" s="43">
        <f>1000/16</f>
        <v>62.5</v>
      </c>
      <c r="Q16" s="43"/>
      <c r="R16" s="43" t="s">
        <v>74</v>
      </c>
      <c r="S16" s="46">
        <f>175/16</f>
        <v>10.9375</v>
      </c>
      <c r="T16" s="47">
        <v>3</v>
      </c>
      <c r="U16" s="48">
        <f>1870000000/1936.27</f>
        <v>965774.4012973397</v>
      </c>
      <c r="V16" s="49"/>
      <c r="W16" s="49"/>
      <c r="X16" s="41">
        <v>330.53</v>
      </c>
      <c r="Y16" s="43">
        <v>105</v>
      </c>
      <c r="Z16" s="50">
        <f t="shared" si="3"/>
        <v>347.05649999999997</v>
      </c>
      <c r="AA16" s="51">
        <f t="shared" si="4"/>
        <v>104116.94999999998</v>
      </c>
      <c r="AB16" s="49">
        <f t="shared" si="1"/>
        <v>347</v>
      </c>
      <c r="AC16" s="52">
        <v>3</v>
      </c>
      <c r="AD16" s="49">
        <f t="shared" si="0"/>
        <v>365</v>
      </c>
      <c r="AE16" s="53">
        <v>1</v>
      </c>
      <c r="AF16" s="54"/>
      <c r="AG16" s="64">
        <v>4815.4700000000012</v>
      </c>
      <c r="AH16" s="24">
        <v>45658</v>
      </c>
      <c r="AI16" s="24">
        <v>46022</v>
      </c>
    </row>
    <row r="17" spans="1:35" x14ac:dyDescent="0.25">
      <c r="A17" s="10" t="s">
        <v>67</v>
      </c>
      <c r="B17" s="11" t="s">
        <v>68</v>
      </c>
      <c r="C17" s="56" t="s">
        <v>69</v>
      </c>
      <c r="D17" s="13" t="s">
        <v>70</v>
      </c>
      <c r="E17" s="14">
        <v>1</v>
      </c>
      <c r="F17" s="11"/>
      <c r="G17" s="13">
        <v>3291</v>
      </c>
      <c r="H17" s="13">
        <v>970</v>
      </c>
      <c r="I17" s="13"/>
      <c r="J17" s="13" t="s">
        <v>75</v>
      </c>
      <c r="K17" s="13">
        <v>18</v>
      </c>
      <c r="L17" s="13" t="s">
        <v>72</v>
      </c>
      <c r="M17" s="13">
        <v>4</v>
      </c>
      <c r="N17" s="57" t="s">
        <v>73</v>
      </c>
      <c r="O17" s="57">
        <v>3.5</v>
      </c>
      <c r="P17" s="13">
        <f t="shared" ref="P17:P35" si="5">1000/16</f>
        <v>62.5</v>
      </c>
      <c r="Q17" s="13"/>
      <c r="R17" s="13" t="s">
        <v>74</v>
      </c>
      <c r="S17" s="58">
        <f t="shared" ref="S17:S35" si="6">175/16</f>
        <v>10.9375</v>
      </c>
      <c r="T17" s="15">
        <v>3</v>
      </c>
      <c r="U17" s="16">
        <f t="shared" ref="U17:U35" si="7">1870000000/1936.27</f>
        <v>965774.4012973397</v>
      </c>
      <c r="V17" s="17"/>
      <c r="W17" s="17"/>
      <c r="X17" s="11">
        <v>330.53</v>
      </c>
      <c r="Y17" s="13">
        <v>105</v>
      </c>
      <c r="Z17" s="18">
        <f>X17+(X17*5/100)</f>
        <v>347.05649999999997</v>
      </c>
      <c r="AA17" s="19">
        <f>+X17*Y17*3</f>
        <v>104116.94999999998</v>
      </c>
      <c r="AB17" s="17">
        <f t="shared" si="1"/>
        <v>347</v>
      </c>
      <c r="AC17" s="20">
        <v>3</v>
      </c>
      <c r="AD17" s="17">
        <f t="shared" si="0"/>
        <v>365</v>
      </c>
      <c r="AE17" s="21">
        <v>1</v>
      </c>
      <c r="AF17" s="55"/>
      <c r="AG17" s="64">
        <v>4821.3200000000006</v>
      </c>
      <c r="AH17" s="24">
        <v>45658</v>
      </c>
      <c r="AI17" s="24">
        <v>46022</v>
      </c>
    </row>
    <row r="18" spans="1:35" ht="15" customHeight="1" x14ac:dyDescent="0.25">
      <c r="A18" s="10" t="s">
        <v>67</v>
      </c>
      <c r="B18" s="11" t="s">
        <v>68</v>
      </c>
      <c r="C18" s="56" t="s">
        <v>69</v>
      </c>
      <c r="D18" s="13" t="s">
        <v>70</v>
      </c>
      <c r="E18" s="14">
        <v>1</v>
      </c>
      <c r="F18" s="11"/>
      <c r="G18" s="13">
        <v>3291</v>
      </c>
      <c r="H18" s="13">
        <v>970</v>
      </c>
      <c r="I18" s="13"/>
      <c r="J18" s="13" t="s">
        <v>76</v>
      </c>
      <c r="K18" s="13">
        <v>18</v>
      </c>
      <c r="L18" s="13" t="s">
        <v>72</v>
      </c>
      <c r="M18" s="13">
        <v>4</v>
      </c>
      <c r="N18" s="57" t="s">
        <v>73</v>
      </c>
      <c r="O18" s="57">
        <v>3.5</v>
      </c>
      <c r="P18" s="13">
        <v>62.5</v>
      </c>
      <c r="Q18" s="13"/>
      <c r="R18" s="13" t="s">
        <v>74</v>
      </c>
      <c r="S18" s="58">
        <v>10.9375</v>
      </c>
      <c r="T18" s="15">
        <v>3</v>
      </c>
      <c r="U18" s="16">
        <v>965774.4012973397</v>
      </c>
      <c r="V18" s="17"/>
      <c r="W18" s="17"/>
      <c r="X18" s="11">
        <v>330.53</v>
      </c>
      <c r="Y18" s="13">
        <v>105</v>
      </c>
      <c r="Z18" s="18">
        <v>303.68100000000004</v>
      </c>
      <c r="AA18" s="19">
        <v>91104.3</v>
      </c>
      <c r="AB18" s="17">
        <v>304</v>
      </c>
      <c r="AC18" s="20">
        <v>3</v>
      </c>
      <c r="AD18" s="17">
        <f t="shared" si="0"/>
        <v>365</v>
      </c>
      <c r="AE18" s="21">
        <v>1</v>
      </c>
      <c r="AF18" s="55"/>
      <c r="AG18" s="23">
        <v>4625.6499999999987</v>
      </c>
      <c r="AH18" s="24">
        <v>45658</v>
      </c>
      <c r="AI18" s="24">
        <v>46022</v>
      </c>
    </row>
    <row r="19" spans="1:35" x14ac:dyDescent="0.25">
      <c r="A19" s="10" t="s">
        <v>67</v>
      </c>
      <c r="B19" s="11" t="s">
        <v>68</v>
      </c>
      <c r="C19" s="56" t="s">
        <v>69</v>
      </c>
      <c r="D19" s="13" t="s">
        <v>70</v>
      </c>
      <c r="E19" s="14">
        <v>1</v>
      </c>
      <c r="F19" s="11"/>
      <c r="G19" s="13">
        <v>3291</v>
      </c>
      <c r="H19" s="13">
        <v>970</v>
      </c>
      <c r="I19" s="13"/>
      <c r="J19" s="13" t="s">
        <v>77</v>
      </c>
      <c r="K19" s="13">
        <v>18</v>
      </c>
      <c r="L19" s="13" t="s">
        <v>72</v>
      </c>
      <c r="M19" s="13">
        <v>4</v>
      </c>
      <c r="N19" s="57" t="s">
        <v>73</v>
      </c>
      <c r="O19" s="57">
        <v>3.5</v>
      </c>
      <c r="P19" s="13">
        <f t="shared" si="5"/>
        <v>62.5</v>
      </c>
      <c r="Q19" s="13"/>
      <c r="R19" s="13" t="s">
        <v>74</v>
      </c>
      <c r="S19" s="58">
        <f t="shared" si="6"/>
        <v>10.9375</v>
      </c>
      <c r="T19" s="15">
        <v>3</v>
      </c>
      <c r="U19" s="16">
        <f t="shared" si="7"/>
        <v>965774.4012973397</v>
      </c>
      <c r="V19" s="17"/>
      <c r="W19" s="17"/>
      <c r="X19" s="11">
        <v>330.53</v>
      </c>
      <c r="Y19" s="13">
        <v>105</v>
      </c>
      <c r="Z19" s="18">
        <f t="shared" ref="Z19:Z38" si="8">X19+(X19*5/100)</f>
        <v>347.05649999999997</v>
      </c>
      <c r="AA19" s="19">
        <f t="shared" ref="AA19:AA38" si="9">+X19*Y19*3</f>
        <v>104116.94999999998</v>
      </c>
      <c r="AB19" s="17">
        <f t="shared" ref="AB19:AB39" si="10">ROUND(X19*1.05,0)</f>
        <v>347</v>
      </c>
      <c r="AC19" s="20">
        <v>3</v>
      </c>
      <c r="AD19" s="17">
        <f t="shared" si="0"/>
        <v>365</v>
      </c>
      <c r="AE19" s="21">
        <v>1</v>
      </c>
      <c r="AF19" s="55"/>
      <c r="AG19" s="23">
        <v>4888.0600000000004</v>
      </c>
      <c r="AH19" s="24">
        <v>45658</v>
      </c>
      <c r="AI19" s="24">
        <v>46022</v>
      </c>
    </row>
    <row r="20" spans="1:35" x14ac:dyDescent="0.25">
      <c r="A20" s="10" t="s">
        <v>67</v>
      </c>
      <c r="B20" s="11" t="s">
        <v>78</v>
      </c>
      <c r="C20" s="56" t="s">
        <v>69</v>
      </c>
      <c r="D20" s="13" t="s">
        <v>70</v>
      </c>
      <c r="E20" s="14">
        <v>1</v>
      </c>
      <c r="F20" s="11"/>
      <c r="G20" s="13">
        <v>3291</v>
      </c>
      <c r="H20" s="13">
        <v>970</v>
      </c>
      <c r="I20" s="13"/>
      <c r="J20" s="13" t="s">
        <v>79</v>
      </c>
      <c r="K20" s="13">
        <v>18</v>
      </c>
      <c r="L20" s="13" t="s">
        <v>72</v>
      </c>
      <c r="M20" s="13">
        <v>4</v>
      </c>
      <c r="N20" s="57" t="s">
        <v>73</v>
      </c>
      <c r="O20" s="57">
        <v>3.5</v>
      </c>
      <c r="P20" s="13">
        <f t="shared" si="5"/>
        <v>62.5</v>
      </c>
      <c r="Q20" s="13"/>
      <c r="R20" s="13" t="s">
        <v>74</v>
      </c>
      <c r="S20" s="58">
        <f t="shared" si="6"/>
        <v>10.9375</v>
      </c>
      <c r="T20" s="15">
        <v>3</v>
      </c>
      <c r="U20" s="16">
        <f t="shared" si="7"/>
        <v>965774.4012973397</v>
      </c>
      <c r="V20" s="17"/>
      <c r="W20" s="17"/>
      <c r="X20" s="11">
        <v>330.53</v>
      </c>
      <c r="Y20" s="13">
        <v>105</v>
      </c>
      <c r="Z20" s="18">
        <f t="shared" si="8"/>
        <v>347.05649999999997</v>
      </c>
      <c r="AA20" s="19">
        <f t="shared" si="9"/>
        <v>104116.94999999998</v>
      </c>
      <c r="AB20" s="17">
        <f t="shared" si="10"/>
        <v>347</v>
      </c>
      <c r="AC20" s="20">
        <v>3</v>
      </c>
      <c r="AD20" s="17">
        <f t="shared" si="0"/>
        <v>365</v>
      </c>
      <c r="AE20" s="21">
        <v>1</v>
      </c>
      <c r="AF20" s="55"/>
      <c r="AG20" s="23">
        <v>4896.26</v>
      </c>
      <c r="AH20" s="24">
        <v>45658</v>
      </c>
      <c r="AI20" s="24">
        <v>46022</v>
      </c>
    </row>
    <row r="21" spans="1:35" x14ac:dyDescent="0.25">
      <c r="A21" s="10" t="s">
        <v>67</v>
      </c>
      <c r="B21" s="11" t="s">
        <v>78</v>
      </c>
      <c r="C21" s="56" t="s">
        <v>69</v>
      </c>
      <c r="D21" s="13" t="s">
        <v>70</v>
      </c>
      <c r="E21" s="14">
        <v>1</v>
      </c>
      <c r="F21" s="11"/>
      <c r="G21" s="13">
        <v>3291</v>
      </c>
      <c r="H21" s="13">
        <v>970</v>
      </c>
      <c r="I21" s="13"/>
      <c r="J21" s="13" t="s">
        <v>80</v>
      </c>
      <c r="K21" s="13">
        <v>18</v>
      </c>
      <c r="L21" s="13" t="s">
        <v>72</v>
      </c>
      <c r="M21" s="13">
        <v>4</v>
      </c>
      <c r="N21" s="57" t="s">
        <v>73</v>
      </c>
      <c r="O21" s="57">
        <v>3.5</v>
      </c>
      <c r="P21" s="13">
        <f t="shared" si="5"/>
        <v>62.5</v>
      </c>
      <c r="Q21" s="13"/>
      <c r="R21" s="13" t="s">
        <v>74</v>
      </c>
      <c r="S21" s="58">
        <f t="shared" si="6"/>
        <v>10.9375</v>
      </c>
      <c r="T21" s="15">
        <v>3</v>
      </c>
      <c r="U21" s="16">
        <f t="shared" si="7"/>
        <v>965774.4012973397</v>
      </c>
      <c r="V21" s="17"/>
      <c r="W21" s="17"/>
      <c r="X21" s="11">
        <v>330.53</v>
      </c>
      <c r="Y21" s="13">
        <v>105</v>
      </c>
      <c r="Z21" s="18">
        <f t="shared" si="8"/>
        <v>347.05649999999997</v>
      </c>
      <c r="AA21" s="19">
        <f t="shared" si="9"/>
        <v>104116.94999999998</v>
      </c>
      <c r="AB21" s="17">
        <f t="shared" si="10"/>
        <v>347</v>
      </c>
      <c r="AC21" s="20">
        <v>3</v>
      </c>
      <c r="AD21" s="17">
        <f t="shared" si="0"/>
        <v>211</v>
      </c>
      <c r="AE21" s="21">
        <v>1</v>
      </c>
      <c r="AF21" s="55"/>
      <c r="AG21" s="23">
        <v>2799.4800000000005</v>
      </c>
      <c r="AH21" s="24">
        <v>45658</v>
      </c>
      <c r="AI21" s="24">
        <v>45868</v>
      </c>
    </row>
    <row r="22" spans="1:35" x14ac:dyDescent="0.25">
      <c r="A22" s="10" t="s">
        <v>67</v>
      </c>
      <c r="B22" s="11" t="s">
        <v>78</v>
      </c>
      <c r="C22" s="56" t="s">
        <v>69</v>
      </c>
      <c r="D22" s="13" t="s">
        <v>70</v>
      </c>
      <c r="E22" s="14">
        <v>1</v>
      </c>
      <c r="F22" s="11"/>
      <c r="G22" s="13">
        <v>3291</v>
      </c>
      <c r="H22" s="13">
        <v>970</v>
      </c>
      <c r="I22" s="13"/>
      <c r="J22" s="13" t="s">
        <v>80</v>
      </c>
      <c r="K22" s="13">
        <v>18</v>
      </c>
      <c r="L22" s="13" t="s">
        <v>72</v>
      </c>
      <c r="M22" s="13">
        <v>4</v>
      </c>
      <c r="N22" s="57" t="s">
        <v>73</v>
      </c>
      <c r="O22" s="57">
        <v>3.5</v>
      </c>
      <c r="P22" s="13">
        <f t="shared" si="5"/>
        <v>62.5</v>
      </c>
      <c r="Q22" s="13"/>
      <c r="R22" s="13" t="s">
        <v>74</v>
      </c>
      <c r="S22" s="58">
        <f t="shared" si="6"/>
        <v>10.9375</v>
      </c>
      <c r="T22" s="15">
        <v>3</v>
      </c>
      <c r="U22" s="16">
        <f t="shared" si="7"/>
        <v>965774.4012973397</v>
      </c>
      <c r="V22" s="17"/>
      <c r="W22" s="17"/>
      <c r="X22" s="11">
        <v>330.53</v>
      </c>
      <c r="Y22" s="13">
        <v>105</v>
      </c>
      <c r="Z22" s="18">
        <f>X22+(X22*5/100)</f>
        <v>347.05649999999997</v>
      </c>
      <c r="AA22" s="19">
        <f>+X22*Y22*3</f>
        <v>104116.94999999998</v>
      </c>
      <c r="AB22" s="17">
        <f>ROUND(X22*1.05,0)</f>
        <v>347</v>
      </c>
      <c r="AC22" s="20">
        <v>2</v>
      </c>
      <c r="AD22" s="17">
        <f t="shared" si="0"/>
        <v>4</v>
      </c>
      <c r="AE22" s="21">
        <v>1</v>
      </c>
      <c r="AF22" s="55"/>
      <c r="AG22" s="23"/>
      <c r="AH22" s="24">
        <v>45869</v>
      </c>
      <c r="AI22" s="24">
        <v>45872</v>
      </c>
    </row>
    <row r="23" spans="1:35" x14ac:dyDescent="0.25">
      <c r="A23" s="10" t="s">
        <v>67</v>
      </c>
      <c r="B23" s="11" t="s">
        <v>78</v>
      </c>
      <c r="C23" s="56" t="s">
        <v>69</v>
      </c>
      <c r="D23" s="13" t="s">
        <v>70</v>
      </c>
      <c r="E23" s="14">
        <v>1</v>
      </c>
      <c r="F23" s="11"/>
      <c r="G23" s="13">
        <v>3291</v>
      </c>
      <c r="H23" s="13">
        <v>970</v>
      </c>
      <c r="I23" s="13"/>
      <c r="J23" s="13" t="s">
        <v>80</v>
      </c>
      <c r="K23" s="13">
        <v>18</v>
      </c>
      <c r="L23" s="13" t="s">
        <v>72</v>
      </c>
      <c r="M23" s="13">
        <v>4</v>
      </c>
      <c r="N23" s="57" t="s">
        <v>73</v>
      </c>
      <c r="O23" s="57">
        <v>3.5</v>
      </c>
      <c r="P23" s="13">
        <f t="shared" si="5"/>
        <v>62.5</v>
      </c>
      <c r="Q23" s="13"/>
      <c r="R23" s="13" t="s">
        <v>74</v>
      </c>
      <c r="S23" s="58">
        <f t="shared" si="6"/>
        <v>10.9375</v>
      </c>
      <c r="T23" s="15">
        <v>3</v>
      </c>
      <c r="U23" s="16">
        <f t="shared" si="7"/>
        <v>965774.4012973397</v>
      </c>
      <c r="V23" s="17"/>
      <c r="W23" s="17"/>
      <c r="X23" s="11">
        <v>330.53</v>
      </c>
      <c r="Y23" s="13">
        <v>105</v>
      </c>
      <c r="Z23" s="18">
        <f>X23+(X23*5/100)</f>
        <v>347.05649999999997</v>
      </c>
      <c r="AA23" s="19">
        <f>+X23*Y23*3</f>
        <v>104116.94999999998</v>
      </c>
      <c r="AB23" s="17">
        <f>ROUND(X23*1.05,0)</f>
        <v>347</v>
      </c>
      <c r="AC23" s="20">
        <v>3</v>
      </c>
      <c r="AD23" s="17">
        <f t="shared" si="0"/>
        <v>150</v>
      </c>
      <c r="AE23" s="21">
        <v>1</v>
      </c>
      <c r="AF23" s="55"/>
      <c r="AG23" s="23">
        <v>1763.75</v>
      </c>
      <c r="AH23" s="24">
        <v>45873</v>
      </c>
      <c r="AI23" s="24">
        <v>46022</v>
      </c>
    </row>
    <row r="24" spans="1:35" x14ac:dyDescent="0.25">
      <c r="A24" s="10" t="s">
        <v>67</v>
      </c>
      <c r="B24" s="11" t="s">
        <v>78</v>
      </c>
      <c r="C24" s="56" t="s">
        <v>69</v>
      </c>
      <c r="D24" s="13" t="s">
        <v>70</v>
      </c>
      <c r="E24" s="14">
        <v>1</v>
      </c>
      <c r="F24" s="11"/>
      <c r="G24" s="13">
        <v>3291</v>
      </c>
      <c r="H24" s="13">
        <v>970</v>
      </c>
      <c r="I24" s="13"/>
      <c r="J24" s="13" t="s">
        <v>81</v>
      </c>
      <c r="K24" s="13">
        <v>18</v>
      </c>
      <c r="L24" s="13" t="s">
        <v>72</v>
      </c>
      <c r="M24" s="13">
        <v>4</v>
      </c>
      <c r="N24" s="57" t="s">
        <v>73</v>
      </c>
      <c r="O24" s="57">
        <v>3.5</v>
      </c>
      <c r="P24" s="13">
        <f t="shared" si="5"/>
        <v>62.5</v>
      </c>
      <c r="Q24" s="13"/>
      <c r="R24" s="13" t="s">
        <v>74</v>
      </c>
      <c r="S24" s="58">
        <f t="shared" si="6"/>
        <v>10.9375</v>
      </c>
      <c r="T24" s="15">
        <v>3</v>
      </c>
      <c r="U24" s="16">
        <f t="shared" si="7"/>
        <v>965774.4012973397</v>
      </c>
      <c r="V24" s="17"/>
      <c r="W24" s="17"/>
      <c r="X24" s="11">
        <v>330.53</v>
      </c>
      <c r="Y24" s="13">
        <v>105</v>
      </c>
      <c r="Z24" s="18">
        <f t="shared" si="8"/>
        <v>347.05649999999997</v>
      </c>
      <c r="AA24" s="19">
        <f t="shared" si="9"/>
        <v>104116.94999999998</v>
      </c>
      <c r="AB24" s="17">
        <f t="shared" si="10"/>
        <v>347</v>
      </c>
      <c r="AC24" s="20">
        <v>3</v>
      </c>
      <c r="AD24" s="17">
        <f t="shared" si="0"/>
        <v>365</v>
      </c>
      <c r="AE24" s="21">
        <v>1</v>
      </c>
      <c r="AF24" s="55"/>
      <c r="AG24" s="23">
        <v>4833.79</v>
      </c>
      <c r="AH24" s="24">
        <v>45658</v>
      </c>
      <c r="AI24" s="24">
        <v>46022</v>
      </c>
    </row>
    <row r="25" spans="1:35" ht="17.25" customHeight="1" x14ac:dyDescent="0.25">
      <c r="A25" s="10" t="s">
        <v>67</v>
      </c>
      <c r="B25" s="11" t="s">
        <v>78</v>
      </c>
      <c r="C25" s="56" t="s">
        <v>69</v>
      </c>
      <c r="D25" s="13" t="s">
        <v>70</v>
      </c>
      <c r="E25" s="14">
        <v>1</v>
      </c>
      <c r="F25" s="11"/>
      <c r="G25" s="13">
        <v>3291</v>
      </c>
      <c r="H25" s="13">
        <v>970</v>
      </c>
      <c r="I25" s="13"/>
      <c r="J25" s="13" t="s">
        <v>82</v>
      </c>
      <c r="K25" s="13">
        <v>18</v>
      </c>
      <c r="L25" s="13" t="s">
        <v>72</v>
      </c>
      <c r="M25" s="13">
        <v>4</v>
      </c>
      <c r="N25" s="57" t="s">
        <v>73</v>
      </c>
      <c r="O25" s="57">
        <v>3.5</v>
      </c>
      <c r="P25" s="13">
        <f t="shared" si="5"/>
        <v>62.5</v>
      </c>
      <c r="Q25" s="13"/>
      <c r="R25" s="13"/>
      <c r="S25" s="58"/>
      <c r="T25" s="15"/>
      <c r="U25" s="16"/>
      <c r="V25" s="17"/>
      <c r="W25" s="17"/>
      <c r="X25" s="11">
        <v>330.53</v>
      </c>
      <c r="Y25" s="13">
        <v>105</v>
      </c>
      <c r="Z25" s="18">
        <f>X25+(X25*5/100)</f>
        <v>347.05649999999997</v>
      </c>
      <c r="AA25" s="19">
        <f>+X25*Y25*3</f>
        <v>104116.94999999998</v>
      </c>
      <c r="AB25" s="17">
        <f>ROUND(X25*1.05,0)</f>
        <v>347</v>
      </c>
      <c r="AC25" s="20">
        <v>3</v>
      </c>
      <c r="AD25" s="17">
        <f t="shared" si="0"/>
        <v>365</v>
      </c>
      <c r="AE25" s="21">
        <v>1</v>
      </c>
      <c r="AF25" s="55"/>
      <c r="AG25" s="23">
        <v>4311.4100000000008</v>
      </c>
      <c r="AH25" s="24">
        <v>45658</v>
      </c>
      <c r="AI25" s="24">
        <v>46022</v>
      </c>
    </row>
    <row r="26" spans="1:35" x14ac:dyDescent="0.25">
      <c r="A26" s="10" t="s">
        <v>67</v>
      </c>
      <c r="B26" s="11" t="s">
        <v>83</v>
      </c>
      <c r="C26" s="56" t="s">
        <v>69</v>
      </c>
      <c r="D26" s="13" t="s">
        <v>70</v>
      </c>
      <c r="E26" s="14">
        <v>1</v>
      </c>
      <c r="F26" s="11"/>
      <c r="G26" s="13">
        <v>3291</v>
      </c>
      <c r="H26" s="13">
        <v>970</v>
      </c>
      <c r="I26" s="13"/>
      <c r="J26" s="13" t="s">
        <v>84</v>
      </c>
      <c r="K26" s="13">
        <v>18</v>
      </c>
      <c r="L26" s="13" t="s">
        <v>72</v>
      </c>
      <c r="M26" s="13">
        <v>4</v>
      </c>
      <c r="N26" s="57" t="s">
        <v>73</v>
      </c>
      <c r="O26" s="57">
        <v>3.5</v>
      </c>
      <c r="P26" s="13">
        <f t="shared" si="5"/>
        <v>62.5</v>
      </c>
      <c r="Q26" s="13"/>
      <c r="R26" s="13" t="s">
        <v>74</v>
      </c>
      <c r="S26" s="58">
        <f t="shared" si="6"/>
        <v>10.9375</v>
      </c>
      <c r="T26" s="15">
        <v>3</v>
      </c>
      <c r="U26" s="16">
        <f t="shared" si="7"/>
        <v>965774.4012973397</v>
      </c>
      <c r="V26" s="17"/>
      <c r="W26" s="17"/>
      <c r="X26" s="11">
        <v>330.53</v>
      </c>
      <c r="Y26" s="13">
        <v>105</v>
      </c>
      <c r="Z26" s="18">
        <f>X26+(X26*5/100)</f>
        <v>347.05649999999997</v>
      </c>
      <c r="AA26" s="19">
        <f>+X26*Y26*3</f>
        <v>104116.94999999998</v>
      </c>
      <c r="AB26" s="17">
        <f>ROUND(X26*1.05,0)</f>
        <v>347</v>
      </c>
      <c r="AC26" s="20">
        <v>3</v>
      </c>
      <c r="AD26" s="17">
        <f t="shared" si="0"/>
        <v>365</v>
      </c>
      <c r="AE26" s="21">
        <v>1</v>
      </c>
      <c r="AF26" s="55"/>
      <c r="AG26" s="23">
        <v>4510.33</v>
      </c>
      <c r="AH26" s="24">
        <v>45658</v>
      </c>
      <c r="AI26" s="24">
        <v>46022</v>
      </c>
    </row>
    <row r="27" spans="1:35" x14ac:dyDescent="0.25">
      <c r="A27" s="10" t="s">
        <v>67</v>
      </c>
      <c r="B27" s="11" t="s">
        <v>83</v>
      </c>
      <c r="C27" s="56" t="s">
        <v>69</v>
      </c>
      <c r="D27" s="13" t="s">
        <v>70</v>
      </c>
      <c r="E27" s="14">
        <v>1</v>
      </c>
      <c r="F27" s="11"/>
      <c r="G27" s="13">
        <v>3291</v>
      </c>
      <c r="H27" s="13">
        <v>970</v>
      </c>
      <c r="I27" s="13"/>
      <c r="J27" s="13" t="s">
        <v>85</v>
      </c>
      <c r="K27" s="13">
        <v>18</v>
      </c>
      <c r="L27" s="13" t="s">
        <v>72</v>
      </c>
      <c r="M27" s="13">
        <v>4</v>
      </c>
      <c r="N27" s="57" t="s">
        <v>73</v>
      </c>
      <c r="O27" s="57">
        <v>3.5</v>
      </c>
      <c r="P27" s="13">
        <f t="shared" si="5"/>
        <v>62.5</v>
      </c>
      <c r="Q27" s="13"/>
      <c r="R27" s="13" t="s">
        <v>74</v>
      </c>
      <c r="S27" s="58">
        <f t="shared" si="6"/>
        <v>10.9375</v>
      </c>
      <c r="T27" s="15">
        <v>3</v>
      </c>
      <c r="U27" s="16">
        <f t="shared" si="7"/>
        <v>965774.4012973397</v>
      </c>
      <c r="V27" s="17"/>
      <c r="W27" s="17"/>
      <c r="X27" s="11">
        <v>330.53</v>
      </c>
      <c r="Y27" s="13">
        <v>105</v>
      </c>
      <c r="Z27" s="18">
        <f t="shared" si="8"/>
        <v>347.05649999999997</v>
      </c>
      <c r="AA27" s="19">
        <f t="shared" si="9"/>
        <v>104116.94999999998</v>
      </c>
      <c r="AB27" s="17">
        <f t="shared" si="10"/>
        <v>347</v>
      </c>
      <c r="AC27" s="20">
        <v>3</v>
      </c>
      <c r="AD27" s="17">
        <f t="shared" si="0"/>
        <v>365</v>
      </c>
      <c r="AE27" s="21">
        <v>1</v>
      </c>
      <c r="AF27" s="55"/>
      <c r="AG27" s="23">
        <v>4795.4400000000005</v>
      </c>
      <c r="AH27" s="24">
        <v>45658</v>
      </c>
      <c r="AI27" s="24">
        <v>46022</v>
      </c>
    </row>
    <row r="28" spans="1:35" x14ac:dyDescent="0.25">
      <c r="A28" s="10" t="s">
        <v>67</v>
      </c>
      <c r="B28" s="11" t="s">
        <v>83</v>
      </c>
      <c r="C28" s="56" t="s">
        <v>69</v>
      </c>
      <c r="D28" s="13" t="s">
        <v>70</v>
      </c>
      <c r="E28" s="14">
        <v>1</v>
      </c>
      <c r="F28" s="11"/>
      <c r="G28" s="13">
        <v>3291</v>
      </c>
      <c r="H28" s="13">
        <v>970</v>
      </c>
      <c r="I28" s="13"/>
      <c r="J28" s="13" t="s">
        <v>86</v>
      </c>
      <c r="K28" s="13">
        <v>18</v>
      </c>
      <c r="L28" s="13" t="s">
        <v>72</v>
      </c>
      <c r="M28" s="13">
        <v>4</v>
      </c>
      <c r="N28" s="57" t="s">
        <v>73</v>
      </c>
      <c r="O28" s="57">
        <v>3.5</v>
      </c>
      <c r="P28" s="13">
        <f t="shared" si="5"/>
        <v>62.5</v>
      </c>
      <c r="Q28" s="13"/>
      <c r="R28" s="13" t="s">
        <v>74</v>
      </c>
      <c r="S28" s="58">
        <f t="shared" si="6"/>
        <v>10.9375</v>
      </c>
      <c r="T28" s="15">
        <v>3</v>
      </c>
      <c r="U28" s="16">
        <f t="shared" si="7"/>
        <v>965774.4012973397</v>
      </c>
      <c r="V28" s="17"/>
      <c r="W28" s="17"/>
      <c r="X28" s="11">
        <v>330.53</v>
      </c>
      <c r="Y28" s="13">
        <v>105</v>
      </c>
      <c r="Z28" s="18">
        <f t="shared" si="8"/>
        <v>347.05649999999997</v>
      </c>
      <c r="AA28" s="19">
        <f t="shared" si="9"/>
        <v>104116.94999999998</v>
      </c>
      <c r="AB28" s="17">
        <f t="shared" si="10"/>
        <v>347</v>
      </c>
      <c r="AC28" s="20">
        <v>3</v>
      </c>
      <c r="AD28" s="17">
        <f t="shared" si="0"/>
        <v>365</v>
      </c>
      <c r="AE28" s="21">
        <v>1</v>
      </c>
      <c r="AF28" s="55"/>
      <c r="AG28" s="23">
        <v>5048.7499999999991</v>
      </c>
      <c r="AH28" s="24">
        <v>45658</v>
      </c>
      <c r="AI28" s="24">
        <v>46022</v>
      </c>
    </row>
    <row r="29" spans="1:35" x14ac:dyDescent="0.25">
      <c r="A29" s="10" t="s">
        <v>67</v>
      </c>
      <c r="B29" s="11" t="s">
        <v>83</v>
      </c>
      <c r="C29" s="56" t="s">
        <v>69</v>
      </c>
      <c r="D29" s="13" t="s">
        <v>70</v>
      </c>
      <c r="E29" s="14">
        <v>1</v>
      </c>
      <c r="F29" s="11"/>
      <c r="G29" s="13">
        <v>3291</v>
      </c>
      <c r="H29" s="13">
        <v>970</v>
      </c>
      <c r="I29" s="13"/>
      <c r="J29" s="13" t="s">
        <v>87</v>
      </c>
      <c r="K29" s="13">
        <v>18</v>
      </c>
      <c r="L29" s="13" t="s">
        <v>72</v>
      </c>
      <c r="M29" s="13">
        <v>4</v>
      </c>
      <c r="N29" s="57" t="s">
        <v>73</v>
      </c>
      <c r="O29" s="57">
        <v>3.5</v>
      </c>
      <c r="P29" s="13">
        <f t="shared" si="5"/>
        <v>62.5</v>
      </c>
      <c r="Q29" s="13"/>
      <c r="R29" s="13" t="s">
        <v>74</v>
      </c>
      <c r="S29" s="58">
        <f t="shared" si="6"/>
        <v>10.9375</v>
      </c>
      <c r="T29" s="15">
        <v>3</v>
      </c>
      <c r="U29" s="16">
        <f t="shared" si="7"/>
        <v>965774.4012973397</v>
      </c>
      <c r="V29" s="17"/>
      <c r="W29" s="17"/>
      <c r="X29" s="11">
        <v>330.53</v>
      </c>
      <c r="Y29" s="13">
        <v>105</v>
      </c>
      <c r="Z29" s="18">
        <f t="shared" si="8"/>
        <v>347.05649999999997</v>
      </c>
      <c r="AA29" s="19">
        <f t="shared" si="9"/>
        <v>104116.94999999998</v>
      </c>
      <c r="AB29" s="17">
        <f t="shared" si="10"/>
        <v>347</v>
      </c>
      <c r="AC29" s="20">
        <v>3</v>
      </c>
      <c r="AD29" s="17">
        <f t="shared" si="0"/>
        <v>365</v>
      </c>
      <c r="AE29" s="21">
        <v>1</v>
      </c>
      <c r="AF29" s="55"/>
      <c r="AG29" s="23">
        <v>5028.3300000000008</v>
      </c>
      <c r="AH29" s="24">
        <v>45658</v>
      </c>
      <c r="AI29" s="24">
        <v>46022</v>
      </c>
    </row>
    <row r="30" spans="1:35" x14ac:dyDescent="0.25">
      <c r="A30" s="10" t="s">
        <v>67</v>
      </c>
      <c r="B30" s="11" t="s">
        <v>88</v>
      </c>
      <c r="C30" s="56" t="s">
        <v>69</v>
      </c>
      <c r="D30" s="13" t="s">
        <v>70</v>
      </c>
      <c r="E30" s="14">
        <v>1</v>
      </c>
      <c r="F30" s="11"/>
      <c r="G30" s="13">
        <v>3291</v>
      </c>
      <c r="H30" s="13">
        <v>970</v>
      </c>
      <c r="I30" s="13"/>
      <c r="J30" s="13" t="s">
        <v>89</v>
      </c>
      <c r="K30" s="13">
        <v>18</v>
      </c>
      <c r="L30" s="13" t="s">
        <v>72</v>
      </c>
      <c r="M30" s="13">
        <v>4</v>
      </c>
      <c r="N30" s="57" t="s">
        <v>73</v>
      </c>
      <c r="O30" s="57">
        <v>3.5</v>
      </c>
      <c r="P30" s="13">
        <f t="shared" si="5"/>
        <v>62.5</v>
      </c>
      <c r="Q30" s="13"/>
      <c r="R30" s="13" t="s">
        <v>74</v>
      </c>
      <c r="S30" s="58">
        <f t="shared" si="6"/>
        <v>10.9375</v>
      </c>
      <c r="T30" s="15">
        <v>3</v>
      </c>
      <c r="U30" s="16">
        <f t="shared" si="7"/>
        <v>965774.4012973397</v>
      </c>
      <c r="V30" s="17"/>
      <c r="W30" s="17"/>
      <c r="X30" s="11">
        <v>330.53</v>
      </c>
      <c r="Y30" s="13">
        <v>105</v>
      </c>
      <c r="Z30" s="18">
        <f>X30+(X30*5/100)</f>
        <v>347.05649999999997</v>
      </c>
      <c r="AA30" s="19">
        <f>+X30*Y30*3</f>
        <v>104116.94999999998</v>
      </c>
      <c r="AB30" s="17">
        <f t="shared" si="10"/>
        <v>347</v>
      </c>
      <c r="AC30" s="20">
        <v>3</v>
      </c>
      <c r="AD30" s="17">
        <f t="shared" si="0"/>
        <v>365</v>
      </c>
      <c r="AE30" s="21">
        <v>1</v>
      </c>
      <c r="AF30" s="55"/>
      <c r="AG30" s="23">
        <v>4525.1900000000005</v>
      </c>
      <c r="AH30" s="24">
        <v>45658</v>
      </c>
      <c r="AI30" s="24">
        <v>46022</v>
      </c>
    </row>
    <row r="31" spans="1:35" x14ac:dyDescent="0.25">
      <c r="A31" s="10" t="s">
        <v>67</v>
      </c>
      <c r="B31" s="11" t="s">
        <v>88</v>
      </c>
      <c r="C31" s="56" t="s">
        <v>69</v>
      </c>
      <c r="D31" s="13" t="s">
        <v>70</v>
      </c>
      <c r="E31" s="14">
        <v>1</v>
      </c>
      <c r="F31" s="11"/>
      <c r="G31" s="13">
        <v>3291</v>
      </c>
      <c r="H31" s="13">
        <v>970</v>
      </c>
      <c r="I31" s="13"/>
      <c r="J31" s="13" t="s">
        <v>90</v>
      </c>
      <c r="K31" s="13">
        <v>18</v>
      </c>
      <c r="L31" s="13" t="s">
        <v>72</v>
      </c>
      <c r="M31" s="13">
        <v>4</v>
      </c>
      <c r="N31" s="57" t="s">
        <v>73</v>
      </c>
      <c r="O31" s="57">
        <v>3.5</v>
      </c>
      <c r="P31" s="13">
        <f t="shared" si="5"/>
        <v>62.5</v>
      </c>
      <c r="Q31" s="13"/>
      <c r="R31" s="13" t="s">
        <v>74</v>
      </c>
      <c r="S31" s="58">
        <f t="shared" si="6"/>
        <v>10.9375</v>
      </c>
      <c r="T31" s="15">
        <v>3</v>
      </c>
      <c r="U31" s="16">
        <f t="shared" si="7"/>
        <v>965774.4012973397</v>
      </c>
      <c r="V31" s="17"/>
      <c r="W31" s="17"/>
      <c r="X31" s="11">
        <v>330.53</v>
      </c>
      <c r="Y31" s="13">
        <v>105</v>
      </c>
      <c r="Z31" s="18">
        <f>X31+(X31*5/100)</f>
        <v>347.05649999999997</v>
      </c>
      <c r="AA31" s="19">
        <f>+X31*Y31*3</f>
        <v>104116.94999999998</v>
      </c>
      <c r="AB31" s="17">
        <f t="shared" si="10"/>
        <v>347</v>
      </c>
      <c r="AC31" s="20">
        <v>3</v>
      </c>
      <c r="AD31" s="17">
        <f t="shared" si="0"/>
        <v>365</v>
      </c>
      <c r="AE31" s="21">
        <v>1</v>
      </c>
      <c r="AF31" s="55"/>
      <c r="AG31" s="23">
        <v>4462.33</v>
      </c>
      <c r="AH31" s="24">
        <v>45658</v>
      </c>
      <c r="AI31" s="24">
        <v>46022</v>
      </c>
    </row>
    <row r="32" spans="1:35" x14ac:dyDescent="0.25">
      <c r="A32" s="11" t="s">
        <v>67</v>
      </c>
      <c r="B32" s="11" t="s">
        <v>88</v>
      </c>
      <c r="C32" s="56" t="s">
        <v>69</v>
      </c>
      <c r="D32" s="13" t="s">
        <v>70</v>
      </c>
      <c r="E32" s="14">
        <v>1</v>
      </c>
      <c r="F32" s="11"/>
      <c r="G32" s="13">
        <v>3291</v>
      </c>
      <c r="H32" s="13">
        <v>970</v>
      </c>
      <c r="I32" s="13"/>
      <c r="J32" s="13" t="s">
        <v>91</v>
      </c>
      <c r="K32" s="13">
        <v>18</v>
      </c>
      <c r="L32" s="13" t="s">
        <v>72</v>
      </c>
      <c r="M32" s="13">
        <v>4</v>
      </c>
      <c r="N32" s="57" t="s">
        <v>73</v>
      </c>
      <c r="O32" s="57">
        <v>3.5</v>
      </c>
      <c r="P32" s="13">
        <f t="shared" si="5"/>
        <v>62.5</v>
      </c>
      <c r="Q32" s="13"/>
      <c r="R32" s="13" t="s">
        <v>74</v>
      </c>
      <c r="S32" s="58">
        <f t="shared" si="6"/>
        <v>10.9375</v>
      </c>
      <c r="T32" s="15">
        <v>3</v>
      </c>
      <c r="U32" s="16">
        <f t="shared" si="7"/>
        <v>965774.4012973397</v>
      </c>
      <c r="V32" s="17"/>
      <c r="W32" s="17"/>
      <c r="X32" s="11">
        <v>330.53</v>
      </c>
      <c r="Y32" s="13">
        <v>105</v>
      </c>
      <c r="Z32" s="18">
        <f t="shared" si="8"/>
        <v>347.05649999999997</v>
      </c>
      <c r="AA32" s="19">
        <f t="shared" si="9"/>
        <v>104116.94999999998</v>
      </c>
      <c r="AB32" s="17">
        <f t="shared" si="10"/>
        <v>347</v>
      </c>
      <c r="AC32" s="20">
        <v>3</v>
      </c>
      <c r="AD32" s="17">
        <f t="shared" si="0"/>
        <v>156</v>
      </c>
      <c r="AE32" s="21">
        <v>1</v>
      </c>
      <c r="AF32" s="55"/>
      <c r="AG32" s="23">
        <v>2178.7000000000003</v>
      </c>
      <c r="AH32" s="24">
        <v>45658</v>
      </c>
      <c r="AI32" s="24">
        <v>45813</v>
      </c>
    </row>
    <row r="33" spans="1:35" x14ac:dyDescent="0.25">
      <c r="A33" s="11" t="s">
        <v>67</v>
      </c>
      <c r="B33" s="11" t="s">
        <v>88</v>
      </c>
      <c r="C33" s="56" t="s">
        <v>69</v>
      </c>
      <c r="D33" s="13" t="s">
        <v>70</v>
      </c>
      <c r="E33" s="14">
        <v>1</v>
      </c>
      <c r="F33" s="11"/>
      <c r="G33" s="13">
        <v>3291</v>
      </c>
      <c r="H33" s="13">
        <v>970</v>
      </c>
      <c r="I33" s="13"/>
      <c r="J33" s="13" t="s">
        <v>91</v>
      </c>
      <c r="K33" s="13">
        <v>18</v>
      </c>
      <c r="L33" s="13" t="s">
        <v>72</v>
      </c>
      <c r="M33" s="13">
        <v>4</v>
      </c>
      <c r="N33" s="57" t="s">
        <v>73</v>
      </c>
      <c r="O33" s="57">
        <v>3.5</v>
      </c>
      <c r="P33" s="13">
        <f t="shared" si="5"/>
        <v>62.5</v>
      </c>
      <c r="Q33" s="13"/>
      <c r="R33" s="13" t="s">
        <v>74</v>
      </c>
      <c r="S33" s="58">
        <f t="shared" si="6"/>
        <v>10.9375</v>
      </c>
      <c r="T33" s="15">
        <v>3</v>
      </c>
      <c r="U33" s="16">
        <f t="shared" si="7"/>
        <v>965774.4012973397</v>
      </c>
      <c r="V33" s="17"/>
      <c r="W33" s="17"/>
      <c r="X33" s="11">
        <v>330.53</v>
      </c>
      <c r="Y33" s="13">
        <v>105</v>
      </c>
      <c r="Z33" s="18">
        <f>X33+(X33*5/100)</f>
        <v>347.05649999999997</v>
      </c>
      <c r="AA33" s="19">
        <f>+X33*Y33*3</f>
        <v>104116.94999999998</v>
      </c>
      <c r="AB33" s="17">
        <f>ROUND(X33*1.05,0)</f>
        <v>347</v>
      </c>
      <c r="AC33" s="20">
        <v>2</v>
      </c>
      <c r="AD33" s="17">
        <f t="shared" si="0"/>
        <v>47</v>
      </c>
      <c r="AE33" s="21">
        <v>1</v>
      </c>
      <c r="AF33" s="55"/>
      <c r="AG33" s="23"/>
      <c r="AH33" s="24">
        <v>45814</v>
      </c>
      <c r="AI33" s="24">
        <v>45860</v>
      </c>
    </row>
    <row r="34" spans="1:35" x14ac:dyDescent="0.25">
      <c r="A34" s="11" t="s">
        <v>67</v>
      </c>
      <c r="B34" s="11" t="s">
        <v>88</v>
      </c>
      <c r="C34" s="56" t="s">
        <v>69</v>
      </c>
      <c r="D34" s="13" t="s">
        <v>70</v>
      </c>
      <c r="E34" s="14">
        <v>1</v>
      </c>
      <c r="F34" s="11"/>
      <c r="G34" s="13">
        <v>3291</v>
      </c>
      <c r="H34" s="13">
        <v>970</v>
      </c>
      <c r="I34" s="13"/>
      <c r="J34" s="13" t="s">
        <v>91</v>
      </c>
      <c r="K34" s="13">
        <v>18</v>
      </c>
      <c r="L34" s="13" t="s">
        <v>72</v>
      </c>
      <c r="M34" s="13">
        <v>4</v>
      </c>
      <c r="N34" s="57" t="s">
        <v>73</v>
      </c>
      <c r="O34" s="57">
        <v>3.5</v>
      </c>
      <c r="P34" s="13">
        <f t="shared" si="5"/>
        <v>62.5</v>
      </c>
      <c r="Q34" s="13"/>
      <c r="R34" s="13" t="s">
        <v>74</v>
      </c>
      <c r="S34" s="58">
        <f t="shared" si="6"/>
        <v>10.9375</v>
      </c>
      <c r="T34" s="15">
        <v>3</v>
      </c>
      <c r="U34" s="16">
        <f t="shared" si="7"/>
        <v>965774.4012973397</v>
      </c>
      <c r="V34" s="17"/>
      <c r="W34" s="17"/>
      <c r="X34" s="11">
        <v>330.53</v>
      </c>
      <c r="Y34" s="13">
        <v>105</v>
      </c>
      <c r="Z34" s="18">
        <f>X34+(X34*5/100)</f>
        <v>347.05649999999997</v>
      </c>
      <c r="AA34" s="19">
        <f>+X34*Y34*3</f>
        <v>104116.94999999998</v>
      </c>
      <c r="AB34" s="17">
        <f>ROUND(X34*1.05,0)</f>
        <v>347</v>
      </c>
      <c r="AC34" s="20">
        <v>3</v>
      </c>
      <c r="AD34" s="17">
        <f t="shared" si="0"/>
        <v>162</v>
      </c>
      <c r="AE34" s="21">
        <v>1</v>
      </c>
      <c r="AF34" s="55"/>
      <c r="AG34" s="23">
        <v>1964.7200000000003</v>
      </c>
      <c r="AH34" s="24">
        <v>45861</v>
      </c>
      <c r="AI34" s="24">
        <v>46022</v>
      </c>
    </row>
    <row r="35" spans="1:35" ht="16.5" thickBot="1" x14ac:dyDescent="0.3">
      <c r="A35" s="28" t="s">
        <v>67</v>
      </c>
      <c r="B35" s="28" t="s">
        <v>88</v>
      </c>
      <c r="C35" s="29" t="s">
        <v>69</v>
      </c>
      <c r="D35" s="30" t="s">
        <v>70</v>
      </c>
      <c r="E35" s="31">
        <v>1</v>
      </c>
      <c r="F35" s="28"/>
      <c r="G35" s="30">
        <v>3291</v>
      </c>
      <c r="H35" s="30">
        <v>970</v>
      </c>
      <c r="I35" s="30"/>
      <c r="J35" s="30" t="s">
        <v>92</v>
      </c>
      <c r="K35" s="30">
        <v>18</v>
      </c>
      <c r="L35" s="30" t="s">
        <v>72</v>
      </c>
      <c r="M35" s="30">
        <v>4</v>
      </c>
      <c r="N35" s="30" t="s">
        <v>73</v>
      </c>
      <c r="O35" s="30">
        <v>3.5</v>
      </c>
      <c r="P35" s="30">
        <f t="shared" si="5"/>
        <v>62.5</v>
      </c>
      <c r="Q35" s="30"/>
      <c r="R35" s="30" t="s">
        <v>74</v>
      </c>
      <c r="S35" s="30">
        <f t="shared" si="6"/>
        <v>10.9375</v>
      </c>
      <c r="T35" s="32">
        <v>3</v>
      </c>
      <c r="U35" s="33">
        <f t="shared" si="7"/>
        <v>965774.4012973397</v>
      </c>
      <c r="V35" s="34"/>
      <c r="W35" s="34"/>
      <c r="X35" s="28">
        <v>330.53</v>
      </c>
      <c r="Y35" s="30">
        <v>105</v>
      </c>
      <c r="Z35" s="35">
        <f>X35+(X35*5/100)</f>
        <v>347.05649999999997</v>
      </c>
      <c r="AA35" s="36">
        <f>+X35*Y35*3</f>
        <v>104116.94999999998</v>
      </c>
      <c r="AB35" s="34">
        <f t="shared" si="10"/>
        <v>347</v>
      </c>
      <c r="AC35" s="37">
        <v>3</v>
      </c>
      <c r="AD35" s="34">
        <f t="shared" si="0"/>
        <v>365</v>
      </c>
      <c r="AE35" s="38">
        <v>1</v>
      </c>
      <c r="AF35" s="34"/>
      <c r="AG35" s="23">
        <v>4458.6399999999994</v>
      </c>
      <c r="AH35" s="24">
        <v>45658</v>
      </c>
      <c r="AI35" s="24">
        <v>46022</v>
      </c>
    </row>
    <row r="36" spans="1:35" x14ac:dyDescent="0.25">
      <c r="A36" s="11" t="s">
        <v>93</v>
      </c>
      <c r="B36" s="11" t="s">
        <v>60</v>
      </c>
      <c r="C36" s="56" t="s">
        <v>94</v>
      </c>
      <c r="D36" s="13" t="s">
        <v>70</v>
      </c>
      <c r="E36" s="14">
        <v>1</v>
      </c>
      <c r="F36" s="11"/>
      <c r="G36" s="13">
        <v>181</v>
      </c>
      <c r="H36" s="13">
        <v>502</v>
      </c>
      <c r="I36" s="13"/>
      <c r="J36" s="13" t="s">
        <v>95</v>
      </c>
      <c r="K36" s="13">
        <v>19</v>
      </c>
      <c r="L36" s="13" t="s">
        <v>96</v>
      </c>
      <c r="M36" s="13">
        <v>1</v>
      </c>
      <c r="N36" s="13" t="s">
        <v>97</v>
      </c>
      <c r="O36" s="13">
        <v>95</v>
      </c>
      <c r="P36" s="13">
        <v>136</v>
      </c>
      <c r="Q36" s="13" t="s">
        <v>98</v>
      </c>
      <c r="R36" s="13"/>
      <c r="S36" s="13"/>
      <c r="T36" s="15">
        <v>4</v>
      </c>
      <c r="U36" s="61">
        <f>1761250000/1936.27</f>
        <v>909609.71352135809</v>
      </c>
      <c r="V36" s="62"/>
      <c r="W36" s="62"/>
      <c r="X36" s="41">
        <v>210.97</v>
      </c>
      <c r="Y36" s="13">
        <v>105</v>
      </c>
      <c r="Z36" s="18">
        <f t="shared" si="8"/>
        <v>221.51849999999999</v>
      </c>
      <c r="AA36" s="19">
        <f t="shared" si="9"/>
        <v>66455.549999999988</v>
      </c>
      <c r="AB36" s="17">
        <f t="shared" si="10"/>
        <v>222</v>
      </c>
      <c r="AC36" s="20">
        <v>9</v>
      </c>
      <c r="AD36" s="17">
        <f t="shared" si="0"/>
        <v>1</v>
      </c>
      <c r="AE36" s="21">
        <v>1</v>
      </c>
      <c r="AF36" s="63"/>
      <c r="AG36" s="64"/>
      <c r="AH36" s="24"/>
      <c r="AI36" s="24"/>
    </row>
    <row r="37" spans="1:35" s="78" customFormat="1" x14ac:dyDescent="0.25">
      <c r="A37" s="65" t="s">
        <v>99</v>
      </c>
      <c r="B37" s="65" t="s">
        <v>100</v>
      </c>
      <c r="C37" s="66" t="s">
        <v>94</v>
      </c>
      <c r="D37" s="67" t="s">
        <v>70</v>
      </c>
      <c r="E37" s="68">
        <v>1</v>
      </c>
      <c r="F37" s="65"/>
      <c r="G37" s="67">
        <v>181</v>
      </c>
      <c r="H37" s="67">
        <v>502</v>
      </c>
      <c r="I37" s="67"/>
      <c r="J37" s="67" t="s">
        <v>101</v>
      </c>
      <c r="K37" s="67">
        <v>19</v>
      </c>
      <c r="L37" s="67" t="s">
        <v>102</v>
      </c>
      <c r="M37" s="67">
        <v>1</v>
      </c>
      <c r="N37" s="67" t="s">
        <v>103</v>
      </c>
      <c r="O37" s="67">
        <v>62</v>
      </c>
      <c r="P37" s="67">
        <v>86</v>
      </c>
      <c r="Q37" s="67"/>
      <c r="R37" s="67"/>
      <c r="S37" s="67"/>
      <c r="T37" s="69">
        <v>4</v>
      </c>
      <c r="U37" s="70">
        <f t="shared" ref="U37:U56" si="11">1761250000/1936.27</f>
        <v>909609.71352135809</v>
      </c>
      <c r="V37" s="71"/>
      <c r="W37" s="71"/>
      <c r="X37" s="65">
        <v>80.05</v>
      </c>
      <c r="Y37" s="67">
        <v>105</v>
      </c>
      <c r="Z37" s="72">
        <f t="shared" si="8"/>
        <v>84.052499999999995</v>
      </c>
      <c r="AA37" s="73">
        <f t="shared" si="9"/>
        <v>25215.75</v>
      </c>
      <c r="AB37" s="74">
        <f t="shared" si="10"/>
        <v>84</v>
      </c>
      <c r="AC37" s="75">
        <v>3</v>
      </c>
      <c r="AD37" s="74">
        <f t="shared" si="0"/>
        <v>1</v>
      </c>
      <c r="AE37" s="76">
        <v>1</v>
      </c>
      <c r="AF37" s="77"/>
      <c r="AH37" s="24"/>
      <c r="AI37" s="24"/>
    </row>
    <row r="38" spans="1:35" s="78" customFormat="1" x14ac:dyDescent="0.25">
      <c r="A38" s="65" t="s">
        <v>104</v>
      </c>
      <c r="B38" s="65" t="s">
        <v>100</v>
      </c>
      <c r="C38" s="66" t="s">
        <v>94</v>
      </c>
      <c r="D38" s="67" t="s">
        <v>70</v>
      </c>
      <c r="E38" s="68">
        <v>1</v>
      </c>
      <c r="F38" s="65"/>
      <c r="G38" s="67">
        <v>181</v>
      </c>
      <c r="H38" s="67">
        <v>502</v>
      </c>
      <c r="I38" s="67"/>
      <c r="J38" s="67" t="s">
        <v>82</v>
      </c>
      <c r="K38" s="67">
        <v>19</v>
      </c>
      <c r="L38" s="67" t="s">
        <v>102</v>
      </c>
      <c r="M38" s="67">
        <v>1</v>
      </c>
      <c r="N38" s="67" t="s">
        <v>103</v>
      </c>
      <c r="O38" s="67">
        <v>164</v>
      </c>
      <c r="P38" s="67">
        <v>229</v>
      </c>
      <c r="Q38" s="67"/>
      <c r="R38" s="67"/>
      <c r="S38" s="67"/>
      <c r="T38" s="69">
        <v>4</v>
      </c>
      <c r="U38" s="70">
        <f t="shared" si="11"/>
        <v>909609.71352135809</v>
      </c>
      <c r="V38" s="71"/>
      <c r="W38" s="71"/>
      <c r="X38" s="65">
        <v>211.75</v>
      </c>
      <c r="Y38" s="67">
        <v>105</v>
      </c>
      <c r="Z38" s="72">
        <f t="shared" si="8"/>
        <v>222.33750000000001</v>
      </c>
      <c r="AA38" s="73">
        <f t="shared" si="9"/>
        <v>66701.25</v>
      </c>
      <c r="AB38" s="74">
        <f t="shared" si="10"/>
        <v>222</v>
      </c>
      <c r="AC38" s="75">
        <v>3</v>
      </c>
      <c r="AD38" s="74">
        <f t="shared" si="0"/>
        <v>365</v>
      </c>
      <c r="AE38" s="76">
        <v>1</v>
      </c>
      <c r="AF38" s="77"/>
      <c r="AG38" s="98">
        <v>7569.24</v>
      </c>
      <c r="AH38" s="24">
        <v>45658</v>
      </c>
      <c r="AI38" s="24">
        <v>46022</v>
      </c>
    </row>
    <row r="39" spans="1:35" x14ac:dyDescent="0.25">
      <c r="A39" s="11" t="s">
        <v>105</v>
      </c>
      <c r="B39" s="11"/>
      <c r="C39" s="56"/>
      <c r="D39" s="13"/>
      <c r="E39" s="14">
        <v>1</v>
      </c>
      <c r="F39" s="11"/>
      <c r="G39" s="13">
        <v>181</v>
      </c>
      <c r="H39" s="13">
        <v>502</v>
      </c>
      <c r="I39" s="13"/>
      <c r="J39" s="13" t="s">
        <v>84</v>
      </c>
      <c r="K39" s="13">
        <v>19</v>
      </c>
      <c r="L39" s="13" t="s">
        <v>72</v>
      </c>
      <c r="M39" s="13"/>
      <c r="N39" s="13"/>
      <c r="O39" s="13"/>
      <c r="P39" s="13"/>
      <c r="Q39" s="13"/>
      <c r="R39" s="13"/>
      <c r="S39" s="13"/>
      <c r="T39" s="15"/>
      <c r="U39" s="61"/>
      <c r="V39" s="62"/>
      <c r="W39" s="62"/>
      <c r="X39" s="11">
        <v>209.17</v>
      </c>
      <c r="Y39" s="13">
        <v>104</v>
      </c>
      <c r="Z39" s="18">
        <f>X39+(X39*5/100)</f>
        <v>219.62849999999997</v>
      </c>
      <c r="AA39" s="19">
        <f>+X39*Y39*3</f>
        <v>65261.04</v>
      </c>
      <c r="AB39" s="17">
        <f t="shared" si="10"/>
        <v>220</v>
      </c>
      <c r="AC39" s="20">
        <v>3</v>
      </c>
      <c r="AD39" s="17">
        <f t="shared" si="0"/>
        <v>365</v>
      </c>
      <c r="AE39" s="21">
        <v>1</v>
      </c>
      <c r="AF39" s="63"/>
      <c r="AG39" s="23">
        <v>3166.9299999999994</v>
      </c>
      <c r="AH39" s="24">
        <v>45658</v>
      </c>
      <c r="AI39" s="24">
        <v>46022</v>
      </c>
    </row>
    <row r="40" spans="1:35" x14ac:dyDescent="0.25">
      <c r="A40" s="11" t="s">
        <v>105</v>
      </c>
      <c r="B40" s="11">
        <v>1</v>
      </c>
      <c r="C40" s="56" t="s">
        <v>94</v>
      </c>
      <c r="D40" s="13" t="s">
        <v>70</v>
      </c>
      <c r="E40" s="14">
        <v>1</v>
      </c>
      <c r="F40" s="11"/>
      <c r="G40" s="13">
        <v>181</v>
      </c>
      <c r="H40" s="13">
        <v>502</v>
      </c>
      <c r="I40" s="13"/>
      <c r="J40" s="13" t="s">
        <v>85</v>
      </c>
      <c r="K40" s="13">
        <v>20</v>
      </c>
      <c r="L40" s="13" t="s">
        <v>106</v>
      </c>
      <c r="M40" s="13">
        <v>4</v>
      </c>
      <c r="N40" s="57" t="s">
        <v>73</v>
      </c>
      <c r="O40" s="57">
        <v>4.5</v>
      </c>
      <c r="P40" s="13">
        <v>50.75</v>
      </c>
      <c r="Q40" s="13" t="s">
        <v>107</v>
      </c>
      <c r="R40" s="13"/>
      <c r="S40" s="13"/>
      <c r="T40" s="15">
        <v>5</v>
      </c>
      <c r="U40" s="61">
        <v>909609.71352135809</v>
      </c>
      <c r="V40" s="62"/>
      <c r="W40" s="62"/>
      <c r="X40" s="11">
        <v>244.03</v>
      </c>
      <c r="Y40" s="13">
        <v>105</v>
      </c>
      <c r="Z40" s="18">
        <v>256.23149999999998</v>
      </c>
      <c r="AA40" s="19">
        <v>76869.450000000012</v>
      </c>
      <c r="AB40" s="17">
        <v>256</v>
      </c>
      <c r="AC40" s="20">
        <v>3</v>
      </c>
      <c r="AD40" s="17">
        <f t="shared" si="0"/>
        <v>365</v>
      </c>
      <c r="AE40" s="21">
        <v>1</v>
      </c>
      <c r="AF40" s="63"/>
      <c r="AG40" s="23">
        <v>3659.1999999999994</v>
      </c>
      <c r="AH40" s="24">
        <v>45658</v>
      </c>
      <c r="AI40" s="24">
        <v>46022</v>
      </c>
    </row>
    <row r="41" spans="1:35" x14ac:dyDescent="0.25">
      <c r="A41" s="11" t="s">
        <v>105</v>
      </c>
      <c r="B41" s="11">
        <v>1</v>
      </c>
      <c r="C41" s="56" t="s">
        <v>94</v>
      </c>
      <c r="D41" s="13" t="s">
        <v>70</v>
      </c>
      <c r="E41" s="14">
        <v>1</v>
      </c>
      <c r="F41" s="11"/>
      <c r="G41" s="13">
        <v>181</v>
      </c>
      <c r="H41" s="13">
        <v>502</v>
      </c>
      <c r="I41" s="13"/>
      <c r="J41" s="13" t="s">
        <v>86</v>
      </c>
      <c r="K41" s="13">
        <v>19</v>
      </c>
      <c r="L41" s="13" t="s">
        <v>72</v>
      </c>
      <c r="M41" s="13"/>
      <c r="N41" s="57"/>
      <c r="O41" s="57"/>
      <c r="P41" s="13"/>
      <c r="Q41" s="13"/>
      <c r="R41" s="13"/>
      <c r="S41" s="13"/>
      <c r="T41" s="15"/>
      <c r="U41" s="61"/>
      <c r="V41" s="62"/>
      <c r="W41" s="62"/>
      <c r="X41" s="79">
        <v>174.3</v>
      </c>
      <c r="Y41" s="13">
        <v>106</v>
      </c>
      <c r="Z41" s="18">
        <f t="shared" ref="Z41:Z46" si="12">X41+(X41*5/100)</f>
        <v>183.01500000000001</v>
      </c>
      <c r="AA41" s="19">
        <f t="shared" ref="AA41:AA46" si="13">+X41*Y41*3</f>
        <v>55427.400000000009</v>
      </c>
      <c r="AB41" s="17">
        <f t="shared" ref="AB41:AB46" si="14">ROUND(X41*1.05,0)</f>
        <v>183</v>
      </c>
      <c r="AC41" s="20">
        <v>3</v>
      </c>
      <c r="AD41" s="17">
        <f t="shared" si="0"/>
        <v>365</v>
      </c>
      <c r="AE41" s="21">
        <v>1</v>
      </c>
      <c r="AF41" s="63"/>
      <c r="AG41" s="23">
        <v>2628.7599999999993</v>
      </c>
      <c r="AH41" s="24">
        <v>45658</v>
      </c>
      <c r="AI41" s="24">
        <v>46022</v>
      </c>
    </row>
    <row r="42" spans="1:35" x14ac:dyDescent="0.25">
      <c r="A42" s="11" t="s">
        <v>105</v>
      </c>
      <c r="B42" s="11">
        <v>1</v>
      </c>
      <c r="C42" s="56" t="s">
        <v>94</v>
      </c>
      <c r="D42" s="13" t="s">
        <v>70</v>
      </c>
      <c r="E42" s="14">
        <v>1</v>
      </c>
      <c r="F42" s="11"/>
      <c r="G42" s="13">
        <v>181</v>
      </c>
      <c r="H42" s="13">
        <v>502</v>
      </c>
      <c r="I42" s="13"/>
      <c r="J42" s="13" t="s">
        <v>87</v>
      </c>
      <c r="K42" s="13">
        <v>19</v>
      </c>
      <c r="L42" s="13" t="s">
        <v>72</v>
      </c>
      <c r="M42" s="13">
        <v>3</v>
      </c>
      <c r="N42" s="57" t="s">
        <v>73</v>
      </c>
      <c r="O42" s="57">
        <v>2.5</v>
      </c>
      <c r="P42" s="13">
        <f t="shared" ref="P42:P56" si="15">1015/20</f>
        <v>50.75</v>
      </c>
      <c r="Q42" s="13"/>
      <c r="R42" s="13"/>
      <c r="S42" s="13"/>
      <c r="T42" s="15">
        <v>4</v>
      </c>
      <c r="U42" s="61">
        <f t="shared" si="11"/>
        <v>909609.71352135809</v>
      </c>
      <c r="V42" s="62"/>
      <c r="W42" s="62"/>
      <c r="X42" s="79">
        <v>174.3</v>
      </c>
      <c r="Y42" s="13">
        <v>105</v>
      </c>
      <c r="Z42" s="18">
        <f>X42+(X42*5/100)</f>
        <v>183.01500000000001</v>
      </c>
      <c r="AA42" s="19">
        <f>+X42*Y42*3</f>
        <v>54904.5</v>
      </c>
      <c r="AB42" s="17">
        <f t="shared" si="14"/>
        <v>183</v>
      </c>
      <c r="AC42" s="20">
        <v>3</v>
      </c>
      <c r="AD42" s="17">
        <f t="shared" si="0"/>
        <v>365</v>
      </c>
      <c r="AE42" s="21">
        <v>1</v>
      </c>
      <c r="AF42" s="63"/>
      <c r="AG42" s="23">
        <v>2829.5599999999995</v>
      </c>
      <c r="AH42" s="24">
        <v>45658</v>
      </c>
      <c r="AI42" s="24">
        <v>46022</v>
      </c>
    </row>
    <row r="43" spans="1:35" ht="16.5" customHeight="1" x14ac:dyDescent="0.25">
      <c r="A43" s="11" t="s">
        <v>105</v>
      </c>
      <c r="B43" s="11">
        <v>1</v>
      </c>
      <c r="C43" s="56" t="s">
        <v>94</v>
      </c>
      <c r="D43" s="13" t="s">
        <v>70</v>
      </c>
      <c r="E43" s="14">
        <v>1</v>
      </c>
      <c r="F43" s="11"/>
      <c r="G43" s="13">
        <v>181</v>
      </c>
      <c r="H43" s="13">
        <v>502</v>
      </c>
      <c r="I43" s="13"/>
      <c r="J43" s="13" t="s">
        <v>89</v>
      </c>
      <c r="K43" s="13">
        <v>19</v>
      </c>
      <c r="L43" s="13" t="s">
        <v>72</v>
      </c>
      <c r="M43" s="13">
        <v>3</v>
      </c>
      <c r="N43" s="57" t="s">
        <v>73</v>
      </c>
      <c r="O43" s="57">
        <v>2.5</v>
      </c>
      <c r="P43" s="13">
        <f t="shared" si="15"/>
        <v>50.75</v>
      </c>
      <c r="Q43" s="13"/>
      <c r="R43" s="13"/>
      <c r="S43" s="13"/>
      <c r="T43" s="15">
        <v>4</v>
      </c>
      <c r="U43" s="61">
        <f t="shared" si="11"/>
        <v>909609.71352135809</v>
      </c>
      <c r="V43" s="62"/>
      <c r="W43" s="62"/>
      <c r="X43" s="79">
        <v>174.3</v>
      </c>
      <c r="Y43" s="13">
        <v>105</v>
      </c>
      <c r="Z43" s="18">
        <f>X43+(X43*5/100)</f>
        <v>183.01500000000001</v>
      </c>
      <c r="AA43" s="19">
        <f>+X43*Y43*3</f>
        <v>54904.5</v>
      </c>
      <c r="AB43" s="17">
        <f>ROUND(X43*1.05,0)</f>
        <v>183</v>
      </c>
      <c r="AC43" s="20">
        <v>3</v>
      </c>
      <c r="AD43" s="17">
        <f t="shared" si="0"/>
        <v>42</v>
      </c>
      <c r="AE43" s="21">
        <v>1</v>
      </c>
      <c r="AF43" s="63"/>
      <c r="AG43" s="23">
        <v>2853.51</v>
      </c>
      <c r="AH43" s="24">
        <v>45981</v>
      </c>
      <c r="AI43" s="24">
        <v>46022</v>
      </c>
    </row>
    <row r="44" spans="1:35" x14ac:dyDescent="0.25">
      <c r="A44" s="11" t="s">
        <v>105</v>
      </c>
      <c r="B44" s="11"/>
      <c r="C44" s="56"/>
      <c r="D44" s="13"/>
      <c r="E44" s="14">
        <v>1</v>
      </c>
      <c r="F44" s="11"/>
      <c r="G44" s="13">
        <v>181</v>
      </c>
      <c r="H44" s="13">
        <v>502</v>
      </c>
      <c r="I44" s="13"/>
      <c r="J44" s="13" t="s">
        <v>90</v>
      </c>
      <c r="K44" s="13">
        <v>19</v>
      </c>
      <c r="L44" s="13" t="s">
        <v>72</v>
      </c>
      <c r="M44" s="13">
        <v>3</v>
      </c>
      <c r="N44" s="57" t="s">
        <v>73</v>
      </c>
      <c r="O44" s="57">
        <v>3.5</v>
      </c>
      <c r="P44" s="13">
        <f t="shared" si="15"/>
        <v>50.75</v>
      </c>
      <c r="Q44" s="13"/>
      <c r="R44" s="13"/>
      <c r="S44" s="13"/>
      <c r="T44" s="15">
        <v>4</v>
      </c>
      <c r="U44" s="61">
        <f t="shared" si="11"/>
        <v>909609.71352135809</v>
      </c>
      <c r="V44" s="62"/>
      <c r="W44" s="62"/>
      <c r="X44" s="79">
        <v>244.03</v>
      </c>
      <c r="Y44" s="13">
        <v>105</v>
      </c>
      <c r="Z44" s="18">
        <f t="shared" si="12"/>
        <v>256.23149999999998</v>
      </c>
      <c r="AA44" s="19">
        <f t="shared" si="13"/>
        <v>76869.450000000012</v>
      </c>
      <c r="AB44" s="17">
        <f t="shared" si="14"/>
        <v>256</v>
      </c>
      <c r="AC44" s="20">
        <v>3</v>
      </c>
      <c r="AD44" s="17">
        <f t="shared" si="0"/>
        <v>365</v>
      </c>
      <c r="AE44" s="21">
        <v>1</v>
      </c>
      <c r="AF44" s="63"/>
      <c r="AG44" s="23">
        <v>5071.4399999999996</v>
      </c>
      <c r="AH44" s="24">
        <v>45658</v>
      </c>
      <c r="AI44" s="24">
        <v>46022</v>
      </c>
    </row>
    <row r="45" spans="1:35" ht="17.25" customHeight="1" x14ac:dyDescent="0.25">
      <c r="A45" s="11" t="s">
        <v>105</v>
      </c>
      <c r="B45" s="11"/>
      <c r="C45" s="56"/>
      <c r="D45" s="13"/>
      <c r="E45" s="14">
        <v>1</v>
      </c>
      <c r="F45" s="11"/>
      <c r="G45" s="13">
        <v>181</v>
      </c>
      <c r="H45" s="13">
        <v>502</v>
      </c>
      <c r="I45" s="13"/>
      <c r="J45" s="13" t="s">
        <v>91</v>
      </c>
      <c r="K45" s="13">
        <v>19</v>
      </c>
      <c r="L45" s="13" t="s">
        <v>72</v>
      </c>
      <c r="M45" s="13">
        <v>3</v>
      </c>
      <c r="N45" s="57" t="s">
        <v>73</v>
      </c>
      <c r="O45" s="57">
        <v>4</v>
      </c>
      <c r="P45" s="13">
        <f t="shared" si="15"/>
        <v>50.75</v>
      </c>
      <c r="Q45" s="13"/>
      <c r="R45" s="13"/>
      <c r="S45" s="13"/>
      <c r="T45" s="15">
        <v>4</v>
      </c>
      <c r="U45" s="61">
        <f t="shared" si="11"/>
        <v>909609.71352135809</v>
      </c>
      <c r="V45" s="62"/>
      <c r="W45" s="62"/>
      <c r="X45" s="79">
        <v>278.89</v>
      </c>
      <c r="Y45" s="13">
        <v>105</v>
      </c>
      <c r="Z45" s="18">
        <v>292.95</v>
      </c>
      <c r="AA45" s="19">
        <f>+X45*Y45*3</f>
        <v>87850.349999999991</v>
      </c>
      <c r="AB45" s="17">
        <f t="shared" si="14"/>
        <v>293</v>
      </c>
      <c r="AC45" s="20">
        <v>3</v>
      </c>
      <c r="AD45" s="17">
        <f>+AI45-AH45+1</f>
        <v>365</v>
      </c>
      <c r="AE45" s="21">
        <v>1</v>
      </c>
      <c r="AF45" s="63"/>
      <c r="AG45" s="23">
        <v>4571.2700000000004</v>
      </c>
      <c r="AH45" s="24">
        <v>45658</v>
      </c>
      <c r="AI45" s="24">
        <v>46022</v>
      </c>
    </row>
    <row r="46" spans="1:35" ht="13.5" customHeight="1" x14ac:dyDescent="0.25">
      <c r="A46" s="11" t="s">
        <v>105</v>
      </c>
      <c r="B46" s="11">
        <v>2</v>
      </c>
      <c r="C46" s="56" t="s">
        <v>94</v>
      </c>
      <c r="D46" s="13" t="s">
        <v>70</v>
      </c>
      <c r="E46" s="14">
        <v>1</v>
      </c>
      <c r="F46" s="11"/>
      <c r="G46" s="13">
        <v>181</v>
      </c>
      <c r="H46" s="13">
        <v>502</v>
      </c>
      <c r="I46" s="13"/>
      <c r="J46" s="13" t="s">
        <v>92</v>
      </c>
      <c r="K46" s="13">
        <v>19</v>
      </c>
      <c r="L46" s="13" t="s">
        <v>72</v>
      </c>
      <c r="M46" s="13">
        <v>3</v>
      </c>
      <c r="N46" s="57" t="s">
        <v>73</v>
      </c>
      <c r="O46" s="57">
        <v>3.5</v>
      </c>
      <c r="P46" s="13">
        <f t="shared" si="15"/>
        <v>50.75</v>
      </c>
      <c r="Q46" s="13" t="s">
        <v>107</v>
      </c>
      <c r="R46" s="13"/>
      <c r="S46" s="13"/>
      <c r="T46" s="15">
        <v>4</v>
      </c>
      <c r="U46" s="61">
        <f t="shared" si="11"/>
        <v>909609.71352135809</v>
      </c>
      <c r="V46" s="62"/>
      <c r="W46" s="62"/>
      <c r="X46" s="79">
        <v>244.03</v>
      </c>
      <c r="Y46" s="13">
        <v>105</v>
      </c>
      <c r="Z46" s="18">
        <f t="shared" si="12"/>
        <v>256.23149999999998</v>
      </c>
      <c r="AA46" s="19">
        <f t="shared" si="13"/>
        <v>76869.450000000012</v>
      </c>
      <c r="AB46" s="17">
        <f t="shared" si="14"/>
        <v>256</v>
      </c>
      <c r="AC46" s="20">
        <v>3</v>
      </c>
      <c r="AD46" s="17">
        <f t="shared" si="0"/>
        <v>365</v>
      </c>
      <c r="AE46" s="21">
        <v>1</v>
      </c>
      <c r="AF46" s="63"/>
      <c r="AG46" s="23">
        <v>3680.1999999999994</v>
      </c>
      <c r="AH46" s="24">
        <v>45658</v>
      </c>
      <c r="AI46" s="24">
        <v>46022</v>
      </c>
    </row>
    <row r="47" spans="1:35" x14ac:dyDescent="0.25">
      <c r="A47" s="11" t="s">
        <v>105</v>
      </c>
      <c r="B47" s="11">
        <v>2</v>
      </c>
      <c r="C47" s="56" t="s">
        <v>94</v>
      </c>
      <c r="D47" s="13" t="s">
        <v>70</v>
      </c>
      <c r="E47" s="14">
        <v>1</v>
      </c>
      <c r="F47" s="11"/>
      <c r="G47" s="13">
        <v>181</v>
      </c>
      <c r="H47" s="13">
        <v>502</v>
      </c>
      <c r="I47" s="13"/>
      <c r="J47" s="13" t="s">
        <v>108</v>
      </c>
      <c r="K47" s="13">
        <v>19</v>
      </c>
      <c r="L47" s="13" t="s">
        <v>72</v>
      </c>
      <c r="M47" s="13">
        <v>3</v>
      </c>
      <c r="N47" s="57" t="s">
        <v>73</v>
      </c>
      <c r="O47" s="57">
        <v>2.5</v>
      </c>
      <c r="P47" s="13">
        <v>50.75</v>
      </c>
      <c r="Q47" s="13"/>
      <c r="R47" s="13"/>
      <c r="S47" s="13"/>
      <c r="T47" s="15">
        <v>4</v>
      </c>
      <c r="U47" s="61">
        <v>909609.71352135809</v>
      </c>
      <c r="V47" s="62"/>
      <c r="W47" s="62"/>
      <c r="X47" s="79">
        <v>174.3</v>
      </c>
      <c r="Y47" s="13">
        <v>105</v>
      </c>
      <c r="Z47" s="18">
        <v>183.01500000000001</v>
      </c>
      <c r="AA47" s="19">
        <v>54904.5</v>
      </c>
      <c r="AB47" s="17">
        <v>183</v>
      </c>
      <c r="AC47" s="20">
        <v>3</v>
      </c>
      <c r="AD47" s="17">
        <f t="shared" si="0"/>
        <v>365</v>
      </c>
      <c r="AE47" s="21">
        <v>1</v>
      </c>
      <c r="AF47" s="63"/>
      <c r="AG47" s="23">
        <v>3432.2700000000013</v>
      </c>
      <c r="AH47" s="24">
        <v>45658</v>
      </c>
      <c r="AI47" s="24">
        <v>46022</v>
      </c>
    </row>
    <row r="48" spans="1:35" ht="16.5" customHeight="1" x14ac:dyDescent="0.25">
      <c r="A48" s="11" t="s">
        <v>105</v>
      </c>
      <c r="B48" s="11"/>
      <c r="C48" s="56"/>
      <c r="D48" s="13"/>
      <c r="E48" s="14">
        <v>1</v>
      </c>
      <c r="F48" s="11"/>
      <c r="G48" s="13">
        <v>181</v>
      </c>
      <c r="H48" s="13">
        <v>502</v>
      </c>
      <c r="I48" s="13"/>
      <c r="J48" s="13" t="s">
        <v>109</v>
      </c>
      <c r="K48" s="13">
        <v>19</v>
      </c>
      <c r="L48" s="13" t="s">
        <v>72</v>
      </c>
      <c r="M48" s="13">
        <v>3</v>
      </c>
      <c r="N48" s="57" t="s">
        <v>73</v>
      </c>
      <c r="O48" s="57">
        <v>2.5</v>
      </c>
      <c r="P48" s="13">
        <f t="shared" si="15"/>
        <v>50.75</v>
      </c>
      <c r="Q48" s="13"/>
      <c r="R48" s="13"/>
      <c r="S48" s="13"/>
      <c r="T48" s="15">
        <v>4</v>
      </c>
      <c r="U48" s="61">
        <f t="shared" si="11"/>
        <v>909609.71352135809</v>
      </c>
      <c r="V48" s="62"/>
      <c r="W48" s="62"/>
      <c r="X48" s="79">
        <v>174.3</v>
      </c>
      <c r="Y48" s="13">
        <v>105</v>
      </c>
      <c r="Z48" s="18">
        <f>X48+(X48*5/100)</f>
        <v>183.01500000000001</v>
      </c>
      <c r="AA48" s="19">
        <f>+X48*Y48*3</f>
        <v>54904.5</v>
      </c>
      <c r="AB48" s="17">
        <f>ROUND(X48*1.05,0)</f>
        <v>183</v>
      </c>
      <c r="AC48" s="20">
        <v>3</v>
      </c>
      <c r="AD48" s="17">
        <f t="shared" si="0"/>
        <v>365</v>
      </c>
      <c r="AE48" s="21">
        <v>1</v>
      </c>
      <c r="AF48" s="63"/>
      <c r="AG48" s="23">
        <v>2833.4200000000005</v>
      </c>
      <c r="AH48" s="24">
        <v>45658</v>
      </c>
      <c r="AI48" s="24">
        <v>46022</v>
      </c>
    </row>
    <row r="49" spans="1:35" x14ac:dyDescent="0.25">
      <c r="A49" s="11" t="s">
        <v>105</v>
      </c>
      <c r="B49" s="11">
        <v>2</v>
      </c>
      <c r="C49" s="56" t="s">
        <v>94</v>
      </c>
      <c r="D49" s="13" t="s">
        <v>70</v>
      </c>
      <c r="E49" s="14">
        <v>1</v>
      </c>
      <c r="F49" s="11"/>
      <c r="G49" s="13">
        <v>181</v>
      </c>
      <c r="H49" s="13">
        <v>502</v>
      </c>
      <c r="I49" s="13"/>
      <c r="J49" s="13" t="s">
        <v>110</v>
      </c>
      <c r="K49" s="13">
        <v>19</v>
      </c>
      <c r="L49" s="13" t="s">
        <v>72</v>
      </c>
      <c r="M49" s="13">
        <v>3</v>
      </c>
      <c r="N49" s="57" t="s">
        <v>73</v>
      </c>
      <c r="O49" s="57">
        <v>2.5</v>
      </c>
      <c r="P49" s="13">
        <f t="shared" si="15"/>
        <v>50.75</v>
      </c>
      <c r="Q49" s="13"/>
      <c r="R49" s="13"/>
      <c r="S49" s="13"/>
      <c r="T49" s="15">
        <v>4</v>
      </c>
      <c r="U49" s="61">
        <f t="shared" si="11"/>
        <v>909609.71352135809</v>
      </c>
      <c r="V49" s="62"/>
      <c r="W49" s="62"/>
      <c r="X49" s="79">
        <v>174.3</v>
      </c>
      <c r="Y49" s="13">
        <v>105</v>
      </c>
      <c r="Z49" s="18">
        <f>X49+(X49*5/100)</f>
        <v>183.01500000000001</v>
      </c>
      <c r="AA49" s="19">
        <f>+X49*Y49*3</f>
        <v>54904.5</v>
      </c>
      <c r="AB49" s="17">
        <f>ROUND(X49*1.05,0)</f>
        <v>183</v>
      </c>
      <c r="AC49" s="20">
        <v>3</v>
      </c>
      <c r="AD49" s="17">
        <f t="shared" si="0"/>
        <v>120</v>
      </c>
      <c r="AE49" s="21">
        <v>1</v>
      </c>
      <c r="AF49" s="63"/>
      <c r="AG49" s="23">
        <v>955.36</v>
      </c>
      <c r="AH49" s="24">
        <v>45658</v>
      </c>
      <c r="AI49" s="24">
        <v>45777</v>
      </c>
    </row>
    <row r="50" spans="1:35" x14ac:dyDescent="0.25">
      <c r="A50" s="11" t="s">
        <v>105</v>
      </c>
      <c r="B50" s="11">
        <v>2</v>
      </c>
      <c r="C50" s="56" t="s">
        <v>94</v>
      </c>
      <c r="D50" s="13" t="s">
        <v>70</v>
      </c>
      <c r="E50" s="14">
        <v>1</v>
      </c>
      <c r="F50" s="11"/>
      <c r="G50" s="13">
        <v>181</v>
      </c>
      <c r="H50" s="13">
        <v>502</v>
      </c>
      <c r="I50" s="13"/>
      <c r="J50" s="13" t="s">
        <v>110</v>
      </c>
      <c r="K50" s="13">
        <v>19</v>
      </c>
      <c r="L50" s="13" t="s">
        <v>72</v>
      </c>
      <c r="M50" s="13">
        <v>3</v>
      </c>
      <c r="N50" s="57" t="s">
        <v>73</v>
      </c>
      <c r="O50" s="57">
        <v>2.5</v>
      </c>
      <c r="P50" s="13">
        <f t="shared" si="15"/>
        <v>50.75</v>
      </c>
      <c r="Q50" s="13"/>
      <c r="R50" s="13"/>
      <c r="S50" s="13"/>
      <c r="T50" s="15">
        <v>4</v>
      </c>
      <c r="U50" s="61">
        <f t="shared" si="11"/>
        <v>909609.71352135809</v>
      </c>
      <c r="V50" s="62"/>
      <c r="W50" s="62"/>
      <c r="X50" s="79">
        <v>174.3</v>
      </c>
      <c r="Y50" s="13">
        <v>105</v>
      </c>
      <c r="Z50" s="18">
        <f>X50+(X50*5/100)</f>
        <v>183.01500000000001</v>
      </c>
      <c r="AA50" s="19">
        <f>+X50*Y50*3</f>
        <v>54904.5</v>
      </c>
      <c r="AB50" s="17">
        <f>ROUND(X50*1.05,0)</f>
        <v>183</v>
      </c>
      <c r="AC50" s="20">
        <v>3</v>
      </c>
      <c r="AD50" s="17">
        <f>+AI50-AH50+1</f>
        <v>245</v>
      </c>
      <c r="AE50" s="21">
        <v>1</v>
      </c>
      <c r="AF50" s="63"/>
      <c r="AG50" s="23">
        <v>1934.93</v>
      </c>
      <c r="AH50" s="24">
        <v>45778</v>
      </c>
      <c r="AI50" s="24">
        <v>46022</v>
      </c>
    </row>
    <row r="51" spans="1:35" x14ac:dyDescent="0.25">
      <c r="A51" s="11" t="s">
        <v>105</v>
      </c>
      <c r="B51" s="11">
        <v>2</v>
      </c>
      <c r="C51" s="56" t="s">
        <v>94</v>
      </c>
      <c r="D51" s="13" t="s">
        <v>70</v>
      </c>
      <c r="E51" s="14">
        <v>1</v>
      </c>
      <c r="F51" s="11"/>
      <c r="G51" s="13">
        <v>181</v>
      </c>
      <c r="H51" s="13">
        <v>502</v>
      </c>
      <c r="I51" s="13"/>
      <c r="J51" s="13" t="s">
        <v>111</v>
      </c>
      <c r="K51" s="13">
        <v>19</v>
      </c>
      <c r="L51" s="13" t="s">
        <v>72</v>
      </c>
      <c r="M51" s="13">
        <v>3</v>
      </c>
      <c r="N51" s="57" t="s">
        <v>73</v>
      </c>
      <c r="O51" s="57">
        <v>3.5</v>
      </c>
      <c r="P51" s="13">
        <f t="shared" si="15"/>
        <v>50.75</v>
      </c>
      <c r="Q51" s="13"/>
      <c r="R51" s="13"/>
      <c r="S51" s="13"/>
      <c r="T51" s="15">
        <v>4</v>
      </c>
      <c r="U51" s="61">
        <f t="shared" si="11"/>
        <v>909609.71352135809</v>
      </c>
      <c r="V51" s="62"/>
      <c r="W51" s="62"/>
      <c r="X51" s="79">
        <v>244.03</v>
      </c>
      <c r="Y51" s="13">
        <v>105</v>
      </c>
      <c r="Z51" s="18">
        <f>X51+(X51*5/100)</f>
        <v>256.23149999999998</v>
      </c>
      <c r="AA51" s="19">
        <f>+X51*Y51*3</f>
        <v>76869.450000000012</v>
      </c>
      <c r="AB51" s="17">
        <f>ROUND(X51*1.05,0)</f>
        <v>256</v>
      </c>
      <c r="AC51" s="20">
        <v>3</v>
      </c>
      <c r="AD51" s="17">
        <f t="shared" si="0"/>
        <v>306</v>
      </c>
      <c r="AE51" s="21">
        <v>1</v>
      </c>
      <c r="AF51" s="63"/>
      <c r="AG51" s="23">
        <v>4485.1999999999989</v>
      </c>
      <c r="AH51" s="24">
        <v>45717</v>
      </c>
      <c r="AI51" s="24">
        <v>46022</v>
      </c>
    </row>
    <row r="52" spans="1:35" x14ac:dyDescent="0.25">
      <c r="A52" s="11" t="s">
        <v>105</v>
      </c>
      <c r="B52" s="11">
        <v>3</v>
      </c>
      <c r="C52" s="56" t="s">
        <v>94</v>
      </c>
      <c r="D52" s="13" t="s">
        <v>70</v>
      </c>
      <c r="E52" s="14">
        <v>1</v>
      </c>
      <c r="F52" s="11"/>
      <c r="G52" s="13">
        <v>181</v>
      </c>
      <c r="H52" s="13">
        <v>502</v>
      </c>
      <c r="I52" s="13"/>
      <c r="J52" s="13" t="s">
        <v>112</v>
      </c>
      <c r="K52" s="13">
        <v>19</v>
      </c>
      <c r="L52" s="13" t="s">
        <v>72</v>
      </c>
      <c r="M52" s="13">
        <v>3</v>
      </c>
      <c r="N52" s="57" t="s">
        <v>73</v>
      </c>
      <c r="O52" s="57">
        <v>4</v>
      </c>
      <c r="P52" s="13">
        <f t="shared" si="15"/>
        <v>50.75</v>
      </c>
      <c r="Q52" s="13"/>
      <c r="R52" s="13"/>
      <c r="S52" s="13"/>
      <c r="T52" s="15">
        <v>4</v>
      </c>
      <c r="U52" s="61">
        <f t="shared" si="11"/>
        <v>909609.71352135809</v>
      </c>
      <c r="V52" s="62"/>
      <c r="W52" s="62"/>
      <c r="X52" s="79">
        <v>278.89</v>
      </c>
      <c r="Y52" s="13">
        <v>105</v>
      </c>
      <c r="Z52" s="18">
        <f>X52+(X52*5/100)</f>
        <v>292.83449999999999</v>
      </c>
      <c r="AA52" s="19">
        <f>+X52*Y52*3</f>
        <v>87850.349999999991</v>
      </c>
      <c r="AB52" s="17">
        <f t="shared" ref="AB52:AB57" si="16">ROUND(X52*1.05,0)</f>
        <v>293</v>
      </c>
      <c r="AC52" s="20">
        <v>3</v>
      </c>
      <c r="AD52" s="17">
        <f t="shared" si="0"/>
        <v>365</v>
      </c>
      <c r="AE52" s="21">
        <v>1</v>
      </c>
      <c r="AF52" s="63"/>
      <c r="AG52" s="23">
        <v>4756.4100000000008</v>
      </c>
      <c r="AH52" s="24">
        <v>45658</v>
      </c>
      <c r="AI52" s="24">
        <v>46022</v>
      </c>
    </row>
    <row r="53" spans="1:35" x14ac:dyDescent="0.25">
      <c r="A53" s="11" t="s">
        <v>105</v>
      </c>
      <c r="B53" s="11">
        <v>3</v>
      </c>
      <c r="C53" s="56" t="s">
        <v>94</v>
      </c>
      <c r="D53" s="13" t="s">
        <v>70</v>
      </c>
      <c r="E53" s="14">
        <v>1</v>
      </c>
      <c r="F53" s="11"/>
      <c r="G53" s="13">
        <v>181</v>
      </c>
      <c r="H53" s="13">
        <v>502</v>
      </c>
      <c r="I53" s="13"/>
      <c r="J53" s="13" t="s">
        <v>113</v>
      </c>
      <c r="K53" s="13">
        <v>19</v>
      </c>
      <c r="L53" s="13" t="s">
        <v>72</v>
      </c>
      <c r="M53" s="13">
        <v>3</v>
      </c>
      <c r="N53" s="57" t="s">
        <v>73</v>
      </c>
      <c r="O53" s="57">
        <v>4.5</v>
      </c>
      <c r="P53" s="13">
        <f t="shared" si="15"/>
        <v>50.75</v>
      </c>
      <c r="Q53" s="13" t="s">
        <v>107</v>
      </c>
      <c r="R53" s="13"/>
      <c r="S53" s="13"/>
      <c r="T53" s="15">
        <v>4</v>
      </c>
      <c r="U53" s="61">
        <f t="shared" si="11"/>
        <v>909609.71352135809</v>
      </c>
      <c r="V53" s="62"/>
      <c r="W53" s="62"/>
      <c r="X53" s="79">
        <v>313.75</v>
      </c>
      <c r="Y53" s="13">
        <v>105</v>
      </c>
      <c r="Z53" s="18">
        <f t="shared" ref="Z53:Z69" si="17">X53+(X53*5/100)</f>
        <v>329.4375</v>
      </c>
      <c r="AA53" s="19">
        <f t="shared" ref="AA53:AA69" si="18">+X53*Y53*3</f>
        <v>98831.25</v>
      </c>
      <c r="AB53" s="17">
        <f t="shared" si="16"/>
        <v>329</v>
      </c>
      <c r="AC53" s="20">
        <v>3</v>
      </c>
      <c r="AD53" s="17">
        <f t="shared" si="0"/>
        <v>365</v>
      </c>
      <c r="AE53" s="21">
        <v>1</v>
      </c>
      <c r="AF53" s="63"/>
      <c r="AG53" s="23">
        <v>2534.16</v>
      </c>
      <c r="AH53" s="24">
        <v>45658</v>
      </c>
      <c r="AI53" s="24">
        <v>46022</v>
      </c>
    </row>
    <row r="54" spans="1:35" x14ac:dyDescent="0.25">
      <c r="A54" s="11" t="s">
        <v>105</v>
      </c>
      <c r="B54" s="11">
        <v>3</v>
      </c>
      <c r="C54" s="56" t="s">
        <v>94</v>
      </c>
      <c r="D54" s="13" t="s">
        <v>70</v>
      </c>
      <c r="E54" s="14">
        <v>1</v>
      </c>
      <c r="F54" s="11"/>
      <c r="G54" s="13">
        <v>181</v>
      </c>
      <c r="H54" s="13">
        <v>502</v>
      </c>
      <c r="I54" s="13"/>
      <c r="J54" s="13" t="s">
        <v>114</v>
      </c>
      <c r="K54" s="13">
        <v>19</v>
      </c>
      <c r="L54" s="13" t="s">
        <v>72</v>
      </c>
      <c r="M54" s="13">
        <v>3</v>
      </c>
      <c r="N54" s="57" t="s">
        <v>73</v>
      </c>
      <c r="O54" s="57">
        <v>4.5</v>
      </c>
      <c r="P54" s="13">
        <f t="shared" si="15"/>
        <v>50.75</v>
      </c>
      <c r="Q54" s="13"/>
      <c r="R54" s="13"/>
      <c r="S54" s="13"/>
      <c r="T54" s="15">
        <v>4</v>
      </c>
      <c r="U54" s="61">
        <f t="shared" si="11"/>
        <v>909609.71352135809</v>
      </c>
      <c r="V54" s="62"/>
      <c r="W54" s="62"/>
      <c r="X54" s="79">
        <v>313.75</v>
      </c>
      <c r="Y54" s="13">
        <v>105</v>
      </c>
      <c r="Z54" s="18">
        <f t="shared" si="17"/>
        <v>329.4375</v>
      </c>
      <c r="AA54" s="19">
        <f t="shared" si="18"/>
        <v>98831.25</v>
      </c>
      <c r="AB54" s="17">
        <f t="shared" si="16"/>
        <v>329</v>
      </c>
      <c r="AC54" s="20">
        <v>3</v>
      </c>
      <c r="AD54" s="17">
        <f t="shared" si="0"/>
        <v>365</v>
      </c>
      <c r="AE54" s="21">
        <v>1</v>
      </c>
      <c r="AF54" s="63"/>
      <c r="AG54" s="23">
        <v>6280.74</v>
      </c>
      <c r="AH54" s="24">
        <v>45658</v>
      </c>
      <c r="AI54" s="24">
        <v>46022</v>
      </c>
    </row>
    <row r="55" spans="1:35" x14ac:dyDescent="0.25">
      <c r="A55" s="11" t="s">
        <v>105</v>
      </c>
      <c r="B55" s="11">
        <v>4</v>
      </c>
      <c r="C55" s="56" t="s">
        <v>94</v>
      </c>
      <c r="D55" s="13" t="s">
        <v>70</v>
      </c>
      <c r="E55" s="14">
        <v>1</v>
      </c>
      <c r="F55" s="11"/>
      <c r="G55" s="13">
        <v>181</v>
      </c>
      <c r="H55" s="13">
        <v>502</v>
      </c>
      <c r="I55" s="13"/>
      <c r="J55" s="13" t="s">
        <v>115</v>
      </c>
      <c r="K55" s="13">
        <v>19</v>
      </c>
      <c r="L55" s="13" t="s">
        <v>72</v>
      </c>
      <c r="M55" s="13">
        <v>3</v>
      </c>
      <c r="N55" s="57" t="s">
        <v>73</v>
      </c>
      <c r="O55" s="57">
        <v>2.5</v>
      </c>
      <c r="P55" s="13">
        <f t="shared" si="15"/>
        <v>50.75</v>
      </c>
      <c r="Q55" s="13"/>
      <c r="R55" s="13"/>
      <c r="S55" s="13"/>
      <c r="T55" s="15">
        <v>4</v>
      </c>
      <c r="U55" s="61">
        <f t="shared" si="11"/>
        <v>909609.71352135809</v>
      </c>
      <c r="V55" s="62"/>
      <c r="W55" s="62"/>
      <c r="X55" s="79">
        <v>174.3</v>
      </c>
      <c r="Y55" s="13">
        <v>105</v>
      </c>
      <c r="Z55" s="18">
        <f>X55+(X55*5/100)</f>
        <v>183.01500000000001</v>
      </c>
      <c r="AA55" s="19">
        <f>+X55*Y55*3</f>
        <v>54904.5</v>
      </c>
      <c r="AB55" s="17">
        <f>ROUND(X55*1.05,0)</f>
        <v>183</v>
      </c>
      <c r="AC55" s="20">
        <v>3</v>
      </c>
      <c r="AD55" s="17">
        <f>+AI55-AH55+1</f>
        <v>365</v>
      </c>
      <c r="AE55" s="21">
        <v>1</v>
      </c>
      <c r="AF55" s="63"/>
      <c r="AG55" s="23">
        <v>3359.4999999999995</v>
      </c>
      <c r="AH55" s="24">
        <v>45658</v>
      </c>
      <c r="AI55" s="24">
        <v>46022</v>
      </c>
    </row>
    <row r="56" spans="1:35" ht="16.5" thickBot="1" x14ac:dyDescent="0.3">
      <c r="A56" s="28" t="s">
        <v>105</v>
      </c>
      <c r="B56" s="28">
        <v>4</v>
      </c>
      <c r="C56" s="29" t="s">
        <v>94</v>
      </c>
      <c r="D56" s="30" t="s">
        <v>70</v>
      </c>
      <c r="E56" s="31">
        <v>1</v>
      </c>
      <c r="F56" s="28"/>
      <c r="G56" s="30">
        <v>181</v>
      </c>
      <c r="H56" s="30">
        <v>502</v>
      </c>
      <c r="I56" s="30"/>
      <c r="J56" s="30" t="s">
        <v>116</v>
      </c>
      <c r="K56" s="30">
        <v>19</v>
      </c>
      <c r="L56" s="30" t="s">
        <v>72</v>
      </c>
      <c r="M56" s="30">
        <v>3</v>
      </c>
      <c r="N56" s="30" t="s">
        <v>73</v>
      </c>
      <c r="O56" s="30">
        <v>2.5</v>
      </c>
      <c r="P56" s="30">
        <f t="shared" si="15"/>
        <v>50.75</v>
      </c>
      <c r="Q56" s="30"/>
      <c r="R56" s="30"/>
      <c r="S56" s="30"/>
      <c r="T56" s="32">
        <v>4</v>
      </c>
      <c r="U56" s="33">
        <f t="shared" si="11"/>
        <v>909609.71352135809</v>
      </c>
      <c r="V56" s="34"/>
      <c r="W56" s="34"/>
      <c r="X56" s="28">
        <v>174.3</v>
      </c>
      <c r="Y56" s="30">
        <v>105</v>
      </c>
      <c r="Z56" s="35">
        <f t="shared" si="17"/>
        <v>183.01500000000001</v>
      </c>
      <c r="AA56" s="36">
        <f t="shared" si="18"/>
        <v>54904.5</v>
      </c>
      <c r="AB56" s="34">
        <f t="shared" si="16"/>
        <v>183</v>
      </c>
      <c r="AC56" s="37">
        <v>3</v>
      </c>
      <c r="AD56" s="34">
        <f t="shared" si="0"/>
        <v>365</v>
      </c>
      <c r="AE56" s="38">
        <v>1</v>
      </c>
      <c r="AF56" s="34"/>
      <c r="AG56" s="39">
        <v>3413.8500000000004</v>
      </c>
      <c r="AH56" s="24">
        <v>45658</v>
      </c>
      <c r="AI56" s="24">
        <v>46022</v>
      </c>
    </row>
    <row r="57" spans="1:35" ht="15.75" customHeight="1" x14ac:dyDescent="0.25">
      <c r="A57" s="80" t="s">
        <v>117</v>
      </c>
      <c r="B57" s="80">
        <v>1</v>
      </c>
      <c r="C57" s="81" t="s">
        <v>118</v>
      </c>
      <c r="D57" s="82" t="s">
        <v>70</v>
      </c>
      <c r="E57" s="83">
        <v>1</v>
      </c>
      <c r="F57" s="80"/>
      <c r="G57" s="82">
        <v>624</v>
      </c>
      <c r="H57" s="82">
        <v>394</v>
      </c>
      <c r="I57" s="82"/>
      <c r="J57" s="82" t="s">
        <v>119</v>
      </c>
      <c r="K57" s="82">
        <v>19</v>
      </c>
      <c r="L57" s="82" t="s">
        <v>72</v>
      </c>
      <c r="M57" s="82">
        <v>3</v>
      </c>
      <c r="N57" s="84" t="s">
        <v>73</v>
      </c>
      <c r="O57" s="84">
        <v>2.5</v>
      </c>
      <c r="P57" s="82">
        <f>550/6</f>
        <v>91.666666666666671</v>
      </c>
      <c r="Q57" s="82"/>
      <c r="R57" s="82"/>
      <c r="S57" s="82"/>
      <c r="T57" s="85">
        <v>2</v>
      </c>
      <c r="U57" s="86">
        <f>1501900000/1936.27+157500</f>
        <v>933166.61674249975</v>
      </c>
      <c r="V57" s="87"/>
      <c r="W57" s="87"/>
      <c r="X57" s="88">
        <v>174.3</v>
      </c>
      <c r="Y57" s="82">
        <v>105</v>
      </c>
      <c r="Z57" s="89">
        <f t="shared" si="17"/>
        <v>183.01500000000001</v>
      </c>
      <c r="AA57" s="90">
        <f t="shared" si="18"/>
        <v>54904.5</v>
      </c>
      <c r="AB57" s="91">
        <f t="shared" si="16"/>
        <v>183</v>
      </c>
      <c r="AC57" s="92">
        <v>18</v>
      </c>
      <c r="AD57" s="17">
        <f t="shared" si="0"/>
        <v>365</v>
      </c>
      <c r="AE57" s="93">
        <v>1</v>
      </c>
      <c r="AF57" s="93"/>
      <c r="AG57" s="64">
        <v>304.88</v>
      </c>
      <c r="AH57" s="24">
        <v>45658</v>
      </c>
      <c r="AI57" s="24">
        <v>46022</v>
      </c>
    </row>
    <row r="58" spans="1:35" ht="15.75" customHeight="1" x14ac:dyDescent="0.25">
      <c r="A58" s="41"/>
      <c r="B58" s="41"/>
      <c r="C58" s="42"/>
      <c r="D58" s="43"/>
      <c r="E58" s="44"/>
      <c r="F58" s="41"/>
      <c r="G58" s="43"/>
      <c r="H58" s="43"/>
      <c r="I58" s="43"/>
      <c r="J58" s="43"/>
      <c r="K58" s="43"/>
      <c r="L58" s="43"/>
      <c r="M58" s="43"/>
      <c r="N58" s="45"/>
      <c r="O58" s="45"/>
      <c r="P58" s="43"/>
      <c r="Q58" s="43"/>
      <c r="R58" s="43"/>
      <c r="S58" s="43"/>
      <c r="T58" s="47"/>
      <c r="U58" s="94"/>
      <c r="V58" s="95"/>
      <c r="W58" s="95"/>
      <c r="X58" s="96"/>
      <c r="Y58" s="43"/>
      <c r="Z58" s="50"/>
      <c r="AA58" s="51"/>
      <c r="AB58" s="49"/>
      <c r="AC58" s="52"/>
      <c r="AD58" s="17"/>
      <c r="AE58" s="53"/>
      <c r="AF58" s="53"/>
      <c r="AG58" s="25"/>
      <c r="AH58" s="24"/>
      <c r="AI58" s="24"/>
    </row>
    <row r="59" spans="1:35" ht="15.75" customHeight="1" x14ac:dyDescent="0.25">
      <c r="A59" s="41"/>
      <c r="B59" s="41"/>
      <c r="C59" s="42"/>
      <c r="D59" s="43"/>
      <c r="E59" s="44"/>
      <c r="F59" s="41"/>
      <c r="G59" s="43"/>
      <c r="H59" s="43"/>
      <c r="I59" s="43"/>
      <c r="J59" s="43"/>
      <c r="K59" s="43"/>
      <c r="L59" s="43"/>
      <c r="M59" s="43"/>
      <c r="N59" s="45"/>
      <c r="O59" s="45"/>
      <c r="P59" s="43"/>
      <c r="Q59" s="43"/>
      <c r="R59" s="43"/>
      <c r="S59" s="43"/>
      <c r="T59" s="47"/>
      <c r="U59" s="94"/>
      <c r="V59" s="95"/>
      <c r="W59" s="95"/>
      <c r="X59" s="96"/>
      <c r="Y59" s="43"/>
      <c r="Z59" s="50"/>
      <c r="AA59" s="51"/>
      <c r="AB59" s="49"/>
      <c r="AC59" s="52"/>
      <c r="AD59" s="17"/>
      <c r="AE59" s="53"/>
      <c r="AF59" s="53"/>
      <c r="AG59" s="23">
        <v>3150</v>
      </c>
      <c r="AH59" s="24"/>
      <c r="AI59" s="24"/>
    </row>
    <row r="60" spans="1:35" x14ac:dyDescent="0.25">
      <c r="A60" s="11" t="s">
        <v>117</v>
      </c>
      <c r="B60" s="11">
        <v>2</v>
      </c>
      <c r="C60" s="56" t="s">
        <v>118</v>
      </c>
      <c r="D60" s="13" t="s">
        <v>70</v>
      </c>
      <c r="E60" s="14">
        <v>1</v>
      </c>
      <c r="F60" s="11"/>
      <c r="G60" s="13">
        <v>624</v>
      </c>
      <c r="H60" s="13">
        <v>394</v>
      </c>
      <c r="I60" s="13"/>
      <c r="J60" s="13" t="s">
        <v>120</v>
      </c>
      <c r="K60" s="13">
        <v>19</v>
      </c>
      <c r="L60" s="13" t="s">
        <v>72</v>
      </c>
      <c r="M60" s="13">
        <v>3</v>
      </c>
      <c r="N60" s="57" t="s">
        <v>73</v>
      </c>
      <c r="O60" s="57">
        <v>3</v>
      </c>
      <c r="P60" s="13">
        <f>550/6</f>
        <v>91.666666666666671</v>
      </c>
      <c r="Q60" s="13"/>
      <c r="R60" s="13"/>
      <c r="S60" s="13"/>
      <c r="T60" s="15">
        <v>2</v>
      </c>
      <c r="U60" s="61">
        <f t="shared" ref="U60:U69" si="19">1501900000/1936.27+157500</f>
        <v>933166.61674249975</v>
      </c>
      <c r="V60" s="62"/>
      <c r="W60" s="62"/>
      <c r="X60" s="11">
        <v>313.75</v>
      </c>
      <c r="Y60" s="13">
        <v>105</v>
      </c>
      <c r="Z60" s="18">
        <f t="shared" si="17"/>
        <v>329.4375</v>
      </c>
      <c r="AA60" s="19">
        <f t="shared" si="18"/>
        <v>98831.25</v>
      </c>
      <c r="AB60" s="17">
        <f t="shared" ref="AB60:AB69" si="20">ROUND(X60*1.05,0)</f>
        <v>329</v>
      </c>
      <c r="AC60" s="20">
        <v>18</v>
      </c>
      <c r="AD60" s="17">
        <f t="shared" si="0"/>
        <v>365</v>
      </c>
      <c r="AE60" s="21">
        <v>1</v>
      </c>
      <c r="AF60" s="21"/>
      <c r="AG60" s="23">
        <v>7200</v>
      </c>
      <c r="AH60" s="24">
        <v>45658</v>
      </c>
      <c r="AI60" s="24">
        <v>46022</v>
      </c>
    </row>
    <row r="61" spans="1:35" x14ac:dyDescent="0.25">
      <c r="A61" s="11"/>
      <c r="B61" s="11"/>
      <c r="C61" s="56"/>
      <c r="D61" s="13"/>
      <c r="E61" s="14"/>
      <c r="F61" s="11"/>
      <c r="G61" s="13"/>
      <c r="H61" s="13"/>
      <c r="I61" s="13"/>
      <c r="J61" s="13"/>
      <c r="K61" s="13"/>
      <c r="L61" s="13"/>
      <c r="M61" s="13"/>
      <c r="N61" s="57"/>
      <c r="O61" s="57"/>
      <c r="P61" s="13"/>
      <c r="Q61" s="13"/>
      <c r="R61" s="13"/>
      <c r="S61" s="13"/>
      <c r="T61" s="15"/>
      <c r="U61" s="61"/>
      <c r="V61" s="62"/>
      <c r="W61" s="62"/>
      <c r="X61" s="11"/>
      <c r="Y61" s="13"/>
      <c r="Z61" s="18"/>
      <c r="AA61" s="19"/>
      <c r="AB61" s="17"/>
      <c r="AC61" s="20"/>
      <c r="AD61" s="17">
        <f t="shared" si="0"/>
        <v>365</v>
      </c>
      <c r="AE61" s="21"/>
      <c r="AF61" s="21"/>
      <c r="AG61" s="23">
        <v>4200</v>
      </c>
      <c r="AH61" s="24">
        <v>45658</v>
      </c>
      <c r="AI61" s="24">
        <v>46022</v>
      </c>
    </row>
    <row r="62" spans="1:35" x14ac:dyDescent="0.25">
      <c r="A62" s="11" t="s">
        <v>117</v>
      </c>
      <c r="B62" s="11">
        <v>2</v>
      </c>
      <c r="C62" s="56" t="s">
        <v>118</v>
      </c>
      <c r="D62" s="13" t="s">
        <v>70</v>
      </c>
      <c r="E62" s="14">
        <v>1</v>
      </c>
      <c r="F62" s="11"/>
      <c r="G62" s="13">
        <v>624</v>
      </c>
      <c r="H62" s="13">
        <v>394</v>
      </c>
      <c r="I62" s="13"/>
      <c r="J62" s="13" t="s">
        <v>121</v>
      </c>
      <c r="K62" s="13">
        <v>19</v>
      </c>
      <c r="L62" s="13" t="s">
        <v>72</v>
      </c>
      <c r="M62" s="13">
        <v>3</v>
      </c>
      <c r="N62" s="57" t="s">
        <v>73</v>
      </c>
      <c r="O62" s="57">
        <v>3</v>
      </c>
      <c r="P62" s="13">
        <f>550/6</f>
        <v>91.666666666666671</v>
      </c>
      <c r="Q62" s="13"/>
      <c r="R62" s="13"/>
      <c r="S62" s="13"/>
      <c r="T62" s="15">
        <v>2</v>
      </c>
      <c r="U62" s="61">
        <f t="shared" si="19"/>
        <v>933166.61674249975</v>
      </c>
      <c r="V62" s="62"/>
      <c r="W62" s="62"/>
      <c r="X62" s="11">
        <v>383.47</v>
      </c>
      <c r="Y62" s="13">
        <v>105</v>
      </c>
      <c r="Z62" s="18">
        <f>X62+(X62*5/100)</f>
        <v>402.64350000000002</v>
      </c>
      <c r="AA62" s="19">
        <f>+X62*Y62*3</f>
        <v>120793.05000000002</v>
      </c>
      <c r="AB62" s="17">
        <f>ROUND(X62*1.05,0)</f>
        <v>403</v>
      </c>
      <c r="AC62" s="20">
        <v>18</v>
      </c>
      <c r="AD62" s="17">
        <f t="shared" si="0"/>
        <v>365</v>
      </c>
      <c r="AE62" s="21">
        <v>1</v>
      </c>
      <c r="AF62" s="21"/>
      <c r="AG62" s="23">
        <v>7200</v>
      </c>
      <c r="AH62" s="24">
        <v>45658</v>
      </c>
      <c r="AI62" s="24">
        <v>46022</v>
      </c>
    </row>
    <row r="63" spans="1:35" x14ac:dyDescent="0.25">
      <c r="A63" s="11" t="s">
        <v>117</v>
      </c>
      <c r="B63" s="11">
        <v>3</v>
      </c>
      <c r="C63" s="56" t="s">
        <v>118</v>
      </c>
      <c r="D63" s="13" t="s">
        <v>70</v>
      </c>
      <c r="E63" s="14">
        <v>1</v>
      </c>
      <c r="F63" s="11"/>
      <c r="G63" s="13">
        <v>624</v>
      </c>
      <c r="H63" s="13">
        <v>394</v>
      </c>
      <c r="I63" s="13"/>
      <c r="J63" s="13" t="s">
        <v>122</v>
      </c>
      <c r="K63" s="13">
        <v>19</v>
      </c>
      <c r="L63" s="13" t="s">
        <v>72</v>
      </c>
      <c r="M63" s="13">
        <v>3</v>
      </c>
      <c r="N63" s="57" t="s">
        <v>73</v>
      </c>
      <c r="O63" s="57">
        <v>3</v>
      </c>
      <c r="P63" s="13">
        <f>550/6</f>
        <v>91.666666666666671</v>
      </c>
      <c r="Q63" s="13"/>
      <c r="R63" s="13"/>
      <c r="S63" s="13"/>
      <c r="T63" s="15">
        <v>2</v>
      </c>
      <c r="U63" s="61">
        <f t="shared" si="19"/>
        <v>933166.61674249975</v>
      </c>
      <c r="V63" s="62"/>
      <c r="W63" s="62"/>
      <c r="X63" s="11">
        <v>209.17</v>
      </c>
      <c r="Y63" s="13">
        <v>105</v>
      </c>
      <c r="Z63" s="18">
        <f t="shared" si="17"/>
        <v>219.62849999999997</v>
      </c>
      <c r="AA63" s="19">
        <f t="shared" si="18"/>
        <v>65888.549999999988</v>
      </c>
      <c r="AB63" s="17">
        <f t="shared" si="20"/>
        <v>220</v>
      </c>
      <c r="AC63" s="20">
        <v>18</v>
      </c>
      <c r="AD63" s="17">
        <f t="shared" si="0"/>
        <v>365</v>
      </c>
      <c r="AE63" s="21">
        <v>1</v>
      </c>
      <c r="AF63" s="21"/>
      <c r="AG63" s="23">
        <v>3897.18</v>
      </c>
      <c r="AH63" s="24">
        <v>45658</v>
      </c>
      <c r="AI63" s="24">
        <v>46022</v>
      </c>
    </row>
    <row r="64" spans="1:35" x14ac:dyDescent="0.25">
      <c r="A64" s="11" t="s">
        <v>117</v>
      </c>
      <c r="B64" s="57">
        <v>4</v>
      </c>
      <c r="C64" s="56" t="s">
        <v>118</v>
      </c>
      <c r="D64" s="13" t="s">
        <v>70</v>
      </c>
      <c r="E64" s="14">
        <v>1</v>
      </c>
      <c r="F64" s="57"/>
      <c r="G64" s="13">
        <v>624</v>
      </c>
      <c r="H64" s="13">
        <v>394</v>
      </c>
      <c r="I64" s="13"/>
      <c r="J64" s="13" t="s">
        <v>123</v>
      </c>
      <c r="K64" s="13">
        <v>19</v>
      </c>
      <c r="L64" s="13" t="s">
        <v>124</v>
      </c>
      <c r="M64" s="13">
        <v>2</v>
      </c>
      <c r="N64" s="57" t="s">
        <v>73</v>
      </c>
      <c r="O64" s="13">
        <v>3</v>
      </c>
      <c r="P64" s="13">
        <v>60</v>
      </c>
      <c r="Q64" s="13"/>
      <c r="R64" s="13"/>
      <c r="S64" s="13"/>
      <c r="T64" s="15">
        <v>2</v>
      </c>
      <c r="U64" s="61">
        <f t="shared" si="19"/>
        <v>933166.61674249975</v>
      </c>
      <c r="V64" s="62"/>
      <c r="W64" s="62"/>
      <c r="X64" s="11">
        <v>383.47</v>
      </c>
      <c r="Y64" s="13">
        <v>55</v>
      </c>
      <c r="Z64" s="18">
        <f>X64+(X64*5/100)</f>
        <v>402.64350000000002</v>
      </c>
      <c r="AA64" s="19">
        <f t="shared" si="18"/>
        <v>63272.55</v>
      </c>
      <c r="AB64" s="17">
        <f t="shared" si="20"/>
        <v>403</v>
      </c>
      <c r="AC64" s="20">
        <v>18</v>
      </c>
      <c r="AD64" s="17">
        <f t="shared" si="0"/>
        <v>365</v>
      </c>
      <c r="AE64" s="21">
        <v>1</v>
      </c>
      <c r="AF64" s="21"/>
      <c r="AG64" s="23">
        <v>5760</v>
      </c>
      <c r="AH64" s="24">
        <v>45658</v>
      </c>
      <c r="AI64" s="24">
        <v>46022</v>
      </c>
    </row>
    <row r="65" spans="1:35" s="78" customFormat="1" x14ac:dyDescent="0.25">
      <c r="A65" s="65" t="s">
        <v>117</v>
      </c>
      <c r="B65" s="97">
        <v>4</v>
      </c>
      <c r="C65" s="66" t="s">
        <v>118</v>
      </c>
      <c r="D65" s="67" t="s">
        <v>70</v>
      </c>
      <c r="E65" s="68">
        <v>1</v>
      </c>
      <c r="F65" s="97"/>
      <c r="G65" s="67">
        <v>624</v>
      </c>
      <c r="H65" s="67">
        <v>394</v>
      </c>
      <c r="I65" s="67"/>
      <c r="J65" s="67" t="s">
        <v>71</v>
      </c>
      <c r="K65" s="67">
        <v>19</v>
      </c>
      <c r="L65" s="67" t="s">
        <v>124</v>
      </c>
      <c r="M65" s="67">
        <v>2</v>
      </c>
      <c r="N65" s="67" t="s">
        <v>125</v>
      </c>
      <c r="O65" s="67">
        <v>3</v>
      </c>
      <c r="P65" s="67">
        <v>60</v>
      </c>
      <c r="Q65" s="67"/>
      <c r="R65" s="67"/>
      <c r="S65" s="67"/>
      <c r="T65" s="69">
        <v>2</v>
      </c>
      <c r="U65" s="70">
        <f t="shared" si="19"/>
        <v>933166.61674249975</v>
      </c>
      <c r="V65" s="71"/>
      <c r="W65" s="71"/>
      <c r="X65" s="65">
        <v>1169.77</v>
      </c>
      <c r="Y65" s="67">
        <v>55</v>
      </c>
      <c r="Z65" s="72">
        <f t="shared" si="17"/>
        <v>1228.2584999999999</v>
      </c>
      <c r="AA65" s="73">
        <f t="shared" si="18"/>
        <v>193012.05</v>
      </c>
      <c r="AB65" s="74">
        <f>ROUND(X65*1.05,0)</f>
        <v>1228</v>
      </c>
      <c r="AC65" s="75">
        <v>18</v>
      </c>
      <c r="AD65" s="74">
        <f t="shared" si="0"/>
        <v>365</v>
      </c>
      <c r="AE65" s="76">
        <v>1</v>
      </c>
      <c r="AF65" s="76"/>
      <c r="AG65" s="98"/>
      <c r="AH65" s="24">
        <v>45658</v>
      </c>
      <c r="AI65" s="24">
        <v>46022</v>
      </c>
    </row>
    <row r="66" spans="1:35" s="78" customFormat="1" x14ac:dyDescent="0.25">
      <c r="A66" s="97" t="s">
        <v>126</v>
      </c>
      <c r="B66" s="97" t="s">
        <v>127</v>
      </c>
      <c r="C66" s="66" t="s">
        <v>118</v>
      </c>
      <c r="D66" s="67" t="s">
        <v>70</v>
      </c>
      <c r="E66" s="68">
        <v>1</v>
      </c>
      <c r="F66" s="97"/>
      <c r="G66" s="67">
        <v>624</v>
      </c>
      <c r="H66" s="67">
        <v>394</v>
      </c>
      <c r="I66" s="67"/>
      <c r="J66" s="67" t="s">
        <v>75</v>
      </c>
      <c r="K66" s="67">
        <v>19</v>
      </c>
      <c r="L66" s="67" t="s">
        <v>128</v>
      </c>
      <c r="M66" s="67">
        <v>10</v>
      </c>
      <c r="N66" s="67" t="s">
        <v>129</v>
      </c>
      <c r="O66" s="67">
        <v>77</v>
      </c>
      <c r="P66" s="67">
        <f>115+55+130</f>
        <v>300</v>
      </c>
      <c r="Q66" s="67"/>
      <c r="R66" s="67"/>
      <c r="S66" s="67"/>
      <c r="T66" s="69">
        <v>2</v>
      </c>
      <c r="U66" s="70">
        <f t="shared" si="19"/>
        <v>933166.61674249975</v>
      </c>
      <c r="V66" s="71"/>
      <c r="W66" s="71"/>
      <c r="X66" s="65">
        <v>2386.0300000000002</v>
      </c>
      <c r="Y66" s="67">
        <v>39</v>
      </c>
      <c r="Z66" s="72">
        <f t="shared" si="17"/>
        <v>2505.3315000000002</v>
      </c>
      <c r="AA66" s="73">
        <f t="shared" si="18"/>
        <v>279165.51</v>
      </c>
      <c r="AB66" s="74">
        <f t="shared" si="20"/>
        <v>2505</v>
      </c>
      <c r="AC66" s="75">
        <v>18</v>
      </c>
      <c r="AD66" s="74">
        <f t="shared" ref="AD66:AD91" si="21">+AI66-AH66+1</f>
        <v>365</v>
      </c>
      <c r="AE66" s="76">
        <v>1</v>
      </c>
      <c r="AF66" s="76"/>
      <c r="AG66" s="98"/>
      <c r="AH66" s="24">
        <v>45658</v>
      </c>
      <c r="AI66" s="24">
        <v>46022</v>
      </c>
    </row>
    <row r="67" spans="1:35" s="78" customFormat="1" x14ac:dyDescent="0.25">
      <c r="A67" s="97" t="s">
        <v>130</v>
      </c>
      <c r="B67" s="97" t="s">
        <v>131</v>
      </c>
      <c r="C67" s="66" t="s">
        <v>118</v>
      </c>
      <c r="D67" s="67" t="s">
        <v>70</v>
      </c>
      <c r="E67" s="68">
        <v>1</v>
      </c>
      <c r="F67" s="97"/>
      <c r="G67" s="67">
        <v>624</v>
      </c>
      <c r="H67" s="67">
        <v>394</v>
      </c>
      <c r="I67" s="67"/>
      <c r="J67" s="67" t="s">
        <v>76</v>
      </c>
      <c r="K67" s="67">
        <v>19</v>
      </c>
      <c r="L67" s="67" t="s">
        <v>128</v>
      </c>
      <c r="M67" s="67">
        <v>10</v>
      </c>
      <c r="N67" s="67" t="s">
        <v>129</v>
      </c>
      <c r="O67" s="67">
        <v>57</v>
      </c>
      <c r="P67" s="67"/>
      <c r="Q67" s="67"/>
      <c r="R67" s="67"/>
      <c r="S67" s="67"/>
      <c r="T67" s="69">
        <v>2</v>
      </c>
      <c r="U67" s="70">
        <f t="shared" si="19"/>
        <v>933166.61674249975</v>
      </c>
      <c r="V67" s="71"/>
      <c r="W67" s="71"/>
      <c r="X67" s="65">
        <v>1766.28</v>
      </c>
      <c r="Y67" s="67">
        <v>39</v>
      </c>
      <c r="Z67" s="72">
        <f t="shared" si="17"/>
        <v>1854.5940000000001</v>
      </c>
      <c r="AA67" s="73">
        <f t="shared" si="18"/>
        <v>206654.76</v>
      </c>
      <c r="AB67" s="74">
        <f t="shared" si="20"/>
        <v>1855</v>
      </c>
      <c r="AC67" s="75">
        <v>18</v>
      </c>
      <c r="AD67" s="74">
        <f t="shared" si="21"/>
        <v>365</v>
      </c>
      <c r="AE67" s="76">
        <v>1</v>
      </c>
      <c r="AF67" s="76"/>
      <c r="AG67" s="98">
        <v>5288.19</v>
      </c>
      <c r="AH67" s="24">
        <v>45658</v>
      </c>
      <c r="AI67" s="24">
        <v>46022</v>
      </c>
    </row>
    <row r="68" spans="1:35" s="78" customFormat="1" x14ac:dyDescent="0.25">
      <c r="A68" s="97" t="s">
        <v>132</v>
      </c>
      <c r="B68" s="97" t="s">
        <v>133</v>
      </c>
      <c r="C68" s="66" t="s">
        <v>118</v>
      </c>
      <c r="D68" s="67" t="s">
        <v>70</v>
      </c>
      <c r="E68" s="68">
        <v>1</v>
      </c>
      <c r="F68" s="97"/>
      <c r="G68" s="67">
        <v>624</v>
      </c>
      <c r="H68" s="67">
        <v>394</v>
      </c>
      <c r="I68" s="67"/>
      <c r="J68" s="67" t="s">
        <v>77</v>
      </c>
      <c r="K68" s="67">
        <v>19</v>
      </c>
      <c r="L68" s="67" t="s">
        <v>128</v>
      </c>
      <c r="M68" s="67">
        <v>10</v>
      </c>
      <c r="N68" s="67" t="s">
        <v>129</v>
      </c>
      <c r="O68" s="67">
        <v>29</v>
      </c>
      <c r="P68" s="67"/>
      <c r="Q68" s="67"/>
      <c r="R68" s="67"/>
      <c r="S68" s="67"/>
      <c r="T68" s="69">
        <v>2</v>
      </c>
      <c r="U68" s="70">
        <f t="shared" si="19"/>
        <v>933166.61674249975</v>
      </c>
      <c r="V68" s="71"/>
      <c r="W68" s="71"/>
      <c r="X68" s="65">
        <v>898.64</v>
      </c>
      <c r="Y68" s="67">
        <v>39</v>
      </c>
      <c r="Z68" s="72">
        <f t="shared" si="17"/>
        <v>943.572</v>
      </c>
      <c r="AA68" s="73">
        <f t="shared" si="18"/>
        <v>105140.88</v>
      </c>
      <c r="AB68" s="74">
        <f t="shared" si="20"/>
        <v>944</v>
      </c>
      <c r="AC68" s="75">
        <v>18</v>
      </c>
      <c r="AD68" s="74">
        <f t="shared" si="21"/>
        <v>365</v>
      </c>
      <c r="AE68" s="76">
        <v>1</v>
      </c>
      <c r="AF68" s="76"/>
      <c r="AG68" s="98">
        <f>2162.96+10.1</f>
        <v>2173.06</v>
      </c>
      <c r="AH68" s="24">
        <v>45658</v>
      </c>
      <c r="AI68" s="24">
        <v>46022</v>
      </c>
    </row>
    <row r="69" spans="1:35" s="78" customFormat="1" ht="16.5" thickBot="1" x14ac:dyDescent="0.3">
      <c r="A69" s="99" t="s">
        <v>117</v>
      </c>
      <c r="B69" s="100" t="s">
        <v>100</v>
      </c>
      <c r="C69" s="101" t="s">
        <v>118</v>
      </c>
      <c r="D69" s="102" t="s">
        <v>70</v>
      </c>
      <c r="E69" s="103">
        <v>1</v>
      </c>
      <c r="F69" s="100"/>
      <c r="G69" s="102">
        <v>624</v>
      </c>
      <c r="H69" s="102">
        <v>394</v>
      </c>
      <c r="I69" s="102"/>
      <c r="J69" s="102" t="s">
        <v>79</v>
      </c>
      <c r="K69" s="102">
        <v>19</v>
      </c>
      <c r="L69" s="102" t="s">
        <v>102</v>
      </c>
      <c r="M69" s="102">
        <v>1</v>
      </c>
      <c r="N69" s="102" t="s">
        <v>103</v>
      </c>
      <c r="O69" s="102">
        <v>228</v>
      </c>
      <c r="P69" s="102"/>
      <c r="Q69" s="102"/>
      <c r="R69" s="102"/>
      <c r="S69" s="102"/>
      <c r="T69" s="104">
        <v>2</v>
      </c>
      <c r="U69" s="105">
        <f t="shared" si="19"/>
        <v>933166.61674249975</v>
      </c>
      <c r="V69" s="106"/>
      <c r="W69" s="106"/>
      <c r="X69" s="99">
        <v>294.38</v>
      </c>
      <c r="Y69" s="102">
        <v>105</v>
      </c>
      <c r="Z69" s="72">
        <f t="shared" si="17"/>
        <v>309.09899999999999</v>
      </c>
      <c r="AA69" s="107">
        <f t="shared" si="18"/>
        <v>92729.7</v>
      </c>
      <c r="AB69" s="108">
        <f t="shared" si="20"/>
        <v>309</v>
      </c>
      <c r="AC69" s="109">
        <v>18</v>
      </c>
      <c r="AD69" s="108">
        <f t="shared" si="21"/>
        <v>365</v>
      </c>
      <c r="AE69" s="110">
        <v>1</v>
      </c>
      <c r="AF69" s="110"/>
      <c r="AG69" s="98">
        <f>79.48+5027.64</f>
        <v>5107.12</v>
      </c>
      <c r="AH69" s="24">
        <v>45658</v>
      </c>
      <c r="AI69" s="24">
        <v>46022</v>
      </c>
    </row>
    <row r="70" spans="1:35" s="78" customFormat="1" ht="16.5" thickBot="1" x14ac:dyDescent="0.3">
      <c r="A70" s="111" t="s">
        <v>134</v>
      </c>
      <c r="B70" s="65"/>
      <c r="C70" s="66" t="s">
        <v>135</v>
      </c>
      <c r="D70" s="67" t="s">
        <v>70</v>
      </c>
      <c r="E70" s="68">
        <v>1</v>
      </c>
      <c r="F70" s="65"/>
      <c r="G70" s="67">
        <v>231</v>
      </c>
      <c r="H70" s="67">
        <v>388</v>
      </c>
      <c r="I70" s="67"/>
      <c r="J70" s="67" t="s">
        <v>136</v>
      </c>
      <c r="K70" s="67">
        <v>19</v>
      </c>
      <c r="L70" s="67" t="s">
        <v>137</v>
      </c>
      <c r="M70" s="67">
        <v>2</v>
      </c>
      <c r="N70" s="67" t="s">
        <v>40</v>
      </c>
      <c r="O70" s="67">
        <v>7.5</v>
      </c>
      <c r="P70" s="67"/>
      <c r="Q70" s="67"/>
      <c r="R70" s="67"/>
      <c r="S70" s="67"/>
      <c r="T70" s="69">
        <v>5</v>
      </c>
      <c r="U70" s="70">
        <v>352920.82199280057</v>
      </c>
      <c r="V70" s="71"/>
      <c r="W70" s="71"/>
      <c r="X70" s="65">
        <v>5781.72</v>
      </c>
      <c r="Y70" s="67">
        <v>140</v>
      </c>
      <c r="Z70" s="72"/>
      <c r="AA70" s="73">
        <v>128113.65</v>
      </c>
      <c r="AB70" s="112">
        <f>ROUND(X70*1.05,0)</f>
        <v>6071</v>
      </c>
      <c r="AC70" s="74">
        <v>9</v>
      </c>
      <c r="AD70" s="113">
        <v>365</v>
      </c>
      <c r="AE70" s="76">
        <v>1</v>
      </c>
      <c r="AF70" s="114"/>
      <c r="AG70" s="115"/>
      <c r="AH70" s="24"/>
      <c r="AI70" s="24"/>
    </row>
    <row r="71" spans="1:35" s="78" customFormat="1" ht="16.5" thickBot="1" x14ac:dyDescent="0.3">
      <c r="A71" s="116" t="s">
        <v>138</v>
      </c>
      <c r="B71" s="117"/>
      <c r="C71" s="118" t="s">
        <v>139</v>
      </c>
      <c r="D71" s="119" t="s">
        <v>70</v>
      </c>
      <c r="E71" s="120">
        <v>1</v>
      </c>
      <c r="F71" s="117"/>
      <c r="G71" s="119">
        <v>3773</v>
      </c>
      <c r="H71" s="119">
        <v>846</v>
      </c>
      <c r="I71" s="119">
        <v>9</v>
      </c>
      <c r="J71" s="119" t="s">
        <v>121</v>
      </c>
      <c r="K71" s="119">
        <v>19</v>
      </c>
      <c r="L71" s="119" t="s">
        <v>106</v>
      </c>
      <c r="M71" s="119"/>
      <c r="N71" s="119" t="s">
        <v>140</v>
      </c>
      <c r="O71" s="119">
        <v>8</v>
      </c>
      <c r="P71" s="119"/>
      <c r="Q71" s="119" t="s">
        <v>141</v>
      </c>
      <c r="R71" s="119"/>
      <c r="S71" s="119"/>
      <c r="T71" s="121">
        <v>6</v>
      </c>
      <c r="U71" s="122">
        <v>464800</v>
      </c>
      <c r="V71" s="123"/>
      <c r="W71" s="123"/>
      <c r="X71" s="124">
        <v>318.14</v>
      </c>
      <c r="Y71" s="119">
        <v>105</v>
      </c>
      <c r="Z71" s="125"/>
      <c r="AA71" s="126">
        <v>100214.09999999999</v>
      </c>
      <c r="AB71" s="127">
        <v>334</v>
      </c>
      <c r="AC71" s="128">
        <v>9</v>
      </c>
      <c r="AD71" s="113">
        <v>365</v>
      </c>
      <c r="AE71" s="129">
        <v>1</v>
      </c>
      <c r="AF71" s="130"/>
      <c r="AG71" s="128">
        <v>0</v>
      </c>
      <c r="AH71" s="131"/>
      <c r="AI71" s="132"/>
    </row>
    <row r="72" spans="1:35" s="78" customFormat="1" ht="16.5" thickBot="1" x14ac:dyDescent="0.3">
      <c r="A72" s="133" t="s">
        <v>138</v>
      </c>
      <c r="B72" s="97"/>
      <c r="C72" s="134" t="s">
        <v>139</v>
      </c>
      <c r="D72" s="67" t="s">
        <v>70</v>
      </c>
      <c r="E72" s="68">
        <v>1</v>
      </c>
      <c r="F72" s="97"/>
      <c r="G72" s="67">
        <v>3773</v>
      </c>
      <c r="H72" s="67">
        <v>846</v>
      </c>
      <c r="I72" s="67">
        <v>11</v>
      </c>
      <c r="J72" s="67" t="s">
        <v>122</v>
      </c>
      <c r="K72" s="67">
        <v>19</v>
      </c>
      <c r="L72" s="67" t="s">
        <v>106</v>
      </c>
      <c r="M72" s="67"/>
      <c r="N72" s="67" t="s">
        <v>140</v>
      </c>
      <c r="O72" s="67">
        <v>7.5</v>
      </c>
      <c r="P72" s="67"/>
      <c r="Q72" s="67" t="s">
        <v>141</v>
      </c>
      <c r="R72" s="67"/>
      <c r="S72" s="67"/>
      <c r="T72" s="69">
        <v>6</v>
      </c>
      <c r="U72" s="70">
        <v>464800</v>
      </c>
      <c r="V72" s="71"/>
      <c r="W72" s="71"/>
      <c r="X72" s="65">
        <v>298.25</v>
      </c>
      <c r="Y72" s="67">
        <v>105</v>
      </c>
      <c r="Z72" s="72"/>
      <c r="AA72" s="73">
        <v>93948.75</v>
      </c>
      <c r="AB72" s="74">
        <v>313</v>
      </c>
      <c r="AC72" s="74">
        <v>9</v>
      </c>
      <c r="AD72" s="113">
        <v>365</v>
      </c>
      <c r="AE72" s="76">
        <v>1</v>
      </c>
      <c r="AF72" s="130"/>
      <c r="AG72" s="74">
        <v>0</v>
      </c>
      <c r="AH72" s="135"/>
      <c r="AI72" s="136"/>
    </row>
    <row r="73" spans="1:35" s="78" customFormat="1" ht="16.5" thickBot="1" x14ac:dyDescent="0.3">
      <c r="A73" s="133" t="s">
        <v>138</v>
      </c>
      <c r="B73" s="97"/>
      <c r="C73" s="134" t="s">
        <v>139</v>
      </c>
      <c r="D73" s="67" t="s">
        <v>70</v>
      </c>
      <c r="E73" s="68">
        <v>1</v>
      </c>
      <c r="F73" s="97"/>
      <c r="G73" s="67">
        <v>3773</v>
      </c>
      <c r="H73" s="67">
        <v>846</v>
      </c>
      <c r="I73" s="67">
        <v>11</v>
      </c>
      <c r="J73" s="67" t="s">
        <v>123</v>
      </c>
      <c r="K73" s="67">
        <v>19</v>
      </c>
      <c r="L73" s="67" t="s">
        <v>106</v>
      </c>
      <c r="M73" s="67"/>
      <c r="N73" s="67" t="s">
        <v>140</v>
      </c>
      <c r="O73" s="67">
        <v>7.5</v>
      </c>
      <c r="P73" s="67"/>
      <c r="Q73" s="67" t="s">
        <v>141</v>
      </c>
      <c r="R73" s="67"/>
      <c r="S73" s="67"/>
      <c r="T73" s="69">
        <v>6</v>
      </c>
      <c r="U73" s="70">
        <v>464800</v>
      </c>
      <c r="V73" s="71"/>
      <c r="W73" s="71"/>
      <c r="X73" s="65">
        <v>258.49</v>
      </c>
      <c r="Y73" s="67">
        <v>105</v>
      </c>
      <c r="Z73" s="72"/>
      <c r="AA73" s="73">
        <v>81424.350000000006</v>
      </c>
      <c r="AB73" s="74">
        <v>271</v>
      </c>
      <c r="AC73" s="74">
        <v>9</v>
      </c>
      <c r="AD73" s="113">
        <v>365</v>
      </c>
      <c r="AE73" s="76">
        <v>1</v>
      </c>
      <c r="AF73" s="130"/>
      <c r="AG73" s="74">
        <v>0</v>
      </c>
      <c r="AH73" s="135"/>
      <c r="AI73" s="136"/>
    </row>
    <row r="74" spans="1:35" s="78" customFormat="1" ht="16.5" thickBot="1" x14ac:dyDescent="0.3">
      <c r="A74" s="133" t="s">
        <v>138</v>
      </c>
      <c r="B74" s="97"/>
      <c r="C74" s="134" t="s">
        <v>139</v>
      </c>
      <c r="D74" s="67" t="s">
        <v>70</v>
      </c>
      <c r="E74" s="68">
        <v>1</v>
      </c>
      <c r="F74" s="97"/>
      <c r="G74" s="67">
        <v>3773</v>
      </c>
      <c r="H74" s="67">
        <v>846</v>
      </c>
      <c r="I74" s="67">
        <v>8</v>
      </c>
      <c r="J74" s="67" t="s">
        <v>82</v>
      </c>
      <c r="K74" s="67">
        <v>19</v>
      </c>
      <c r="L74" s="67" t="s">
        <v>96</v>
      </c>
      <c r="M74" s="67"/>
      <c r="N74" s="67" t="s">
        <v>97</v>
      </c>
      <c r="O74" s="67">
        <v>121</v>
      </c>
      <c r="P74" s="67"/>
      <c r="Q74" s="67" t="s">
        <v>141</v>
      </c>
      <c r="R74" s="67"/>
      <c r="S74" s="67"/>
      <c r="T74" s="69">
        <v>6</v>
      </c>
      <c r="U74" s="70">
        <v>464800</v>
      </c>
      <c r="V74" s="71"/>
      <c r="W74" s="71"/>
      <c r="X74" s="65">
        <v>268.70999999999998</v>
      </c>
      <c r="Y74" s="67">
        <v>105</v>
      </c>
      <c r="Z74" s="72"/>
      <c r="AA74" s="73">
        <v>84643.65</v>
      </c>
      <c r="AB74" s="74">
        <v>282</v>
      </c>
      <c r="AC74" s="74">
        <v>9</v>
      </c>
      <c r="AD74" s="113">
        <v>365</v>
      </c>
      <c r="AE74" s="76">
        <v>1</v>
      </c>
      <c r="AF74" s="114"/>
      <c r="AG74" s="74">
        <v>0</v>
      </c>
      <c r="AH74" s="135"/>
      <c r="AI74" s="136"/>
    </row>
    <row r="75" spans="1:35" s="78" customFormat="1" ht="16.5" thickBot="1" x14ac:dyDescent="0.3">
      <c r="A75" s="133" t="s">
        <v>138</v>
      </c>
      <c r="B75" s="97"/>
      <c r="C75" s="134" t="s">
        <v>139</v>
      </c>
      <c r="D75" s="67" t="s">
        <v>70</v>
      </c>
      <c r="E75" s="68">
        <v>1</v>
      </c>
      <c r="F75" s="97"/>
      <c r="G75" s="67">
        <v>3773</v>
      </c>
      <c r="H75" s="67">
        <v>846</v>
      </c>
      <c r="I75" s="67">
        <v>12</v>
      </c>
      <c r="J75" s="67" t="s">
        <v>85</v>
      </c>
      <c r="K75" s="67">
        <v>19</v>
      </c>
      <c r="L75" s="67" t="s">
        <v>96</v>
      </c>
      <c r="M75" s="67"/>
      <c r="N75" s="67" t="s">
        <v>97</v>
      </c>
      <c r="O75" s="67">
        <v>121</v>
      </c>
      <c r="P75" s="67"/>
      <c r="Q75" s="67" t="s">
        <v>141</v>
      </c>
      <c r="R75" s="67"/>
      <c r="S75" s="67"/>
      <c r="T75" s="69">
        <v>6</v>
      </c>
      <c r="U75" s="70">
        <v>464800</v>
      </c>
      <c r="V75" s="71"/>
      <c r="W75" s="71"/>
      <c r="X75" s="65">
        <v>273.14999999999998</v>
      </c>
      <c r="Y75" s="67">
        <v>105</v>
      </c>
      <c r="Z75" s="72"/>
      <c r="AA75" s="73">
        <v>86042.249999999985</v>
      </c>
      <c r="AB75" s="74">
        <v>287</v>
      </c>
      <c r="AC75" s="74">
        <v>9</v>
      </c>
      <c r="AD75" s="113">
        <v>365</v>
      </c>
      <c r="AE75" s="76">
        <v>1</v>
      </c>
      <c r="AF75" s="114"/>
      <c r="AG75" s="74">
        <v>0</v>
      </c>
      <c r="AH75" s="135"/>
      <c r="AI75" s="136"/>
    </row>
    <row r="76" spans="1:35" s="78" customFormat="1" ht="16.5" thickBot="1" x14ac:dyDescent="0.3">
      <c r="A76" s="137" t="s">
        <v>138</v>
      </c>
      <c r="B76" s="138"/>
      <c r="C76" s="139" t="s">
        <v>139</v>
      </c>
      <c r="D76" s="140" t="s">
        <v>70</v>
      </c>
      <c r="E76" s="141">
        <v>1</v>
      </c>
      <c r="F76" s="138"/>
      <c r="G76" s="140">
        <v>3773</v>
      </c>
      <c r="H76" s="140">
        <v>846</v>
      </c>
      <c r="I76" s="140">
        <v>10</v>
      </c>
      <c r="J76" s="140" t="s">
        <v>84</v>
      </c>
      <c r="K76" s="140">
        <v>19</v>
      </c>
      <c r="L76" s="140" t="s">
        <v>96</v>
      </c>
      <c r="M76" s="140"/>
      <c r="N76" s="140" t="s">
        <v>97</v>
      </c>
      <c r="O76" s="140">
        <v>123</v>
      </c>
      <c r="P76" s="140"/>
      <c r="Q76" s="140" t="s">
        <v>141</v>
      </c>
      <c r="R76" s="140"/>
      <c r="S76" s="140"/>
      <c r="T76" s="142">
        <v>6</v>
      </c>
      <c r="U76" s="143">
        <v>464800</v>
      </c>
      <c r="V76" s="144"/>
      <c r="W76" s="144"/>
      <c r="X76" s="145">
        <v>268.70999999999998</v>
      </c>
      <c r="Y76" s="140">
        <v>105</v>
      </c>
      <c r="Z76" s="146"/>
      <c r="AA76" s="147">
        <v>84643.65</v>
      </c>
      <c r="AB76" s="148">
        <v>282</v>
      </c>
      <c r="AC76" s="148">
        <v>9</v>
      </c>
      <c r="AD76" s="113">
        <v>365</v>
      </c>
      <c r="AE76" s="149">
        <v>1</v>
      </c>
      <c r="AF76" s="150"/>
      <c r="AG76" s="148">
        <v>0</v>
      </c>
      <c r="AH76" s="151"/>
      <c r="AI76" s="152"/>
    </row>
    <row r="77" spans="1:35" s="78" customFormat="1" ht="13.5" customHeight="1" thickBot="1" x14ac:dyDescent="0.3">
      <c r="A77" s="153" t="s">
        <v>142</v>
      </c>
      <c r="B77" s="154"/>
      <c r="C77" s="154"/>
      <c r="D77" s="154"/>
      <c r="E77" s="155">
        <v>1</v>
      </c>
      <c r="F77" s="154"/>
      <c r="G77" s="154"/>
      <c r="H77" s="154" t="s">
        <v>143</v>
      </c>
      <c r="I77" s="154"/>
      <c r="J77" s="154" t="s">
        <v>95</v>
      </c>
      <c r="K77" s="154"/>
      <c r="L77" s="154" t="s">
        <v>39</v>
      </c>
      <c r="M77" s="154"/>
      <c r="N77" s="154"/>
      <c r="O77" s="154"/>
      <c r="P77" s="154"/>
      <c r="Q77" s="154"/>
      <c r="R77" s="154"/>
      <c r="S77" s="154"/>
      <c r="T77" s="156"/>
      <c r="U77" s="157"/>
      <c r="V77" s="158"/>
      <c r="W77" s="158"/>
      <c r="X77" s="159">
        <v>406.71</v>
      </c>
      <c r="Y77" s="154"/>
      <c r="Z77" s="160"/>
      <c r="AA77" s="161"/>
      <c r="AB77" s="162">
        <v>427</v>
      </c>
      <c r="AC77" s="162">
        <v>9</v>
      </c>
      <c r="AD77" s="113">
        <v>365</v>
      </c>
      <c r="AE77" s="163">
        <v>1</v>
      </c>
      <c r="AF77" s="159"/>
      <c r="AG77" s="162">
        <v>0</v>
      </c>
      <c r="AH77" s="164"/>
      <c r="AI77" s="165"/>
    </row>
    <row r="78" spans="1:35" s="78" customFormat="1" ht="13.5" customHeight="1" thickBot="1" x14ac:dyDescent="0.3">
      <c r="A78" s="133" t="s">
        <v>142</v>
      </c>
      <c r="B78" s="67"/>
      <c r="C78" s="67"/>
      <c r="D78" s="67"/>
      <c r="E78" s="68">
        <v>1</v>
      </c>
      <c r="F78" s="67"/>
      <c r="G78" s="67"/>
      <c r="H78" s="67" t="s">
        <v>143</v>
      </c>
      <c r="I78" s="67"/>
      <c r="J78" s="67" t="s">
        <v>101</v>
      </c>
      <c r="K78" s="67"/>
      <c r="L78" s="67" t="s">
        <v>39</v>
      </c>
      <c r="M78" s="67"/>
      <c r="N78" s="67"/>
      <c r="O78" s="67"/>
      <c r="P78" s="67"/>
      <c r="Q78" s="67"/>
      <c r="R78" s="67"/>
      <c r="S78" s="67"/>
      <c r="T78" s="69"/>
      <c r="U78" s="70"/>
      <c r="V78" s="71"/>
      <c r="W78" s="71"/>
      <c r="X78" s="114">
        <v>488.05</v>
      </c>
      <c r="Y78" s="67"/>
      <c r="Z78" s="72"/>
      <c r="AA78" s="73"/>
      <c r="AB78" s="74">
        <v>512</v>
      </c>
      <c r="AC78" s="74">
        <v>9</v>
      </c>
      <c r="AD78" s="113">
        <v>365</v>
      </c>
      <c r="AE78" s="76">
        <v>1</v>
      </c>
      <c r="AF78" s="114"/>
      <c r="AG78" s="74">
        <v>0</v>
      </c>
      <c r="AH78" s="135"/>
      <c r="AI78" s="136"/>
    </row>
    <row r="79" spans="1:35" s="78" customFormat="1" ht="13.5" customHeight="1" thickBot="1" x14ac:dyDescent="0.3">
      <c r="A79" s="166" t="s">
        <v>142</v>
      </c>
      <c r="B79" s="167"/>
      <c r="C79" s="167"/>
      <c r="D79" s="167"/>
      <c r="E79" s="168">
        <v>1</v>
      </c>
      <c r="F79" s="167"/>
      <c r="G79" s="167"/>
      <c r="H79" s="167" t="s">
        <v>144</v>
      </c>
      <c r="I79" s="167"/>
      <c r="J79" s="167"/>
      <c r="K79" s="167"/>
      <c r="L79" s="167" t="s">
        <v>96</v>
      </c>
      <c r="M79" s="167"/>
      <c r="N79" s="167"/>
      <c r="O79" s="167"/>
      <c r="P79" s="167"/>
      <c r="Q79" s="167"/>
      <c r="R79" s="167"/>
      <c r="S79" s="167"/>
      <c r="T79" s="169"/>
      <c r="U79" s="170"/>
      <c r="V79" s="171"/>
      <c r="W79" s="171"/>
      <c r="X79" s="172">
        <v>17.77</v>
      </c>
      <c r="Y79" s="167"/>
      <c r="Z79" s="173"/>
      <c r="AA79" s="174"/>
      <c r="AB79" s="175">
        <v>19</v>
      </c>
      <c r="AC79" s="175">
        <v>9</v>
      </c>
      <c r="AD79" s="113">
        <v>365</v>
      </c>
      <c r="AE79" s="176">
        <v>1</v>
      </c>
      <c r="AF79" s="172"/>
      <c r="AG79" s="175">
        <v>0</v>
      </c>
      <c r="AH79" s="177"/>
      <c r="AI79" s="178"/>
    </row>
    <row r="80" spans="1:35" s="78" customFormat="1" ht="13.5" customHeight="1" thickBot="1" x14ac:dyDescent="0.3">
      <c r="A80" s="179" t="s">
        <v>145</v>
      </c>
      <c r="B80" s="102"/>
      <c r="C80" s="102"/>
      <c r="D80" s="102"/>
      <c r="E80" s="103"/>
      <c r="F80" s="102"/>
      <c r="G80" s="102"/>
      <c r="H80" s="180">
        <v>2762</v>
      </c>
      <c r="I80" s="102"/>
      <c r="J80" s="102"/>
      <c r="K80" s="102"/>
      <c r="L80" s="102" t="s">
        <v>96</v>
      </c>
      <c r="M80" s="102"/>
      <c r="N80" s="102"/>
      <c r="O80" s="102"/>
      <c r="P80" s="102"/>
      <c r="Q80" s="102"/>
      <c r="R80" s="102"/>
      <c r="S80" s="102"/>
      <c r="T80" s="104"/>
      <c r="U80" s="105"/>
      <c r="V80" s="106"/>
      <c r="W80" s="106"/>
      <c r="X80" s="181">
        <v>59.96</v>
      </c>
      <c r="Y80" s="102"/>
      <c r="Z80" s="182"/>
      <c r="AA80" s="107"/>
      <c r="AB80" s="108">
        <v>63</v>
      </c>
      <c r="AC80" s="108">
        <v>9</v>
      </c>
      <c r="AD80" s="113">
        <v>365</v>
      </c>
      <c r="AE80" s="110">
        <v>1</v>
      </c>
      <c r="AF80" s="183"/>
      <c r="AG80" s="108"/>
      <c r="AH80" s="184"/>
      <c r="AI80" s="185"/>
    </row>
    <row r="81" spans="1:35" s="78" customFormat="1" ht="13.5" customHeight="1" thickTop="1" thickBot="1" x14ac:dyDescent="0.3">
      <c r="A81" s="186" t="s">
        <v>146</v>
      </c>
      <c r="B81" s="187"/>
      <c r="C81" s="187"/>
      <c r="D81" s="187"/>
      <c r="E81" s="188">
        <v>1</v>
      </c>
      <c r="F81" s="187"/>
      <c r="G81" s="187"/>
      <c r="H81" s="187">
        <v>449</v>
      </c>
      <c r="I81" s="187"/>
      <c r="J81" s="187" t="s">
        <v>147</v>
      </c>
      <c r="K81" s="187"/>
      <c r="L81" s="187" t="s">
        <v>137</v>
      </c>
      <c r="M81" s="187"/>
      <c r="N81" s="187"/>
      <c r="O81" s="187"/>
      <c r="P81" s="187"/>
      <c r="Q81" s="187"/>
      <c r="R81" s="187"/>
      <c r="S81" s="187"/>
      <c r="T81" s="189"/>
      <c r="U81" s="190"/>
      <c r="V81" s="191"/>
      <c r="W81" s="191"/>
      <c r="X81" s="192">
        <v>5681.02</v>
      </c>
      <c r="Y81" s="187"/>
      <c r="Z81" s="193"/>
      <c r="AA81" s="194"/>
      <c r="AB81" s="195">
        <v>5965</v>
      </c>
      <c r="AC81" s="195">
        <v>9</v>
      </c>
      <c r="AD81" s="113">
        <v>365</v>
      </c>
      <c r="AE81" s="196">
        <v>1</v>
      </c>
      <c r="AF81" s="192"/>
      <c r="AG81" s="195">
        <v>0</v>
      </c>
      <c r="AH81" s="184"/>
      <c r="AI81" s="197"/>
    </row>
    <row r="82" spans="1:35" ht="13.5" customHeight="1" x14ac:dyDescent="0.25">
      <c r="A82" s="57"/>
      <c r="B82" s="57"/>
      <c r="C82" s="56"/>
      <c r="D82" s="13"/>
      <c r="E82" s="14"/>
      <c r="F82" s="5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5"/>
      <c r="U82" s="61"/>
      <c r="V82" s="62"/>
      <c r="W82" s="62"/>
      <c r="X82" s="11">
        <f>SUM(X2:X81)</f>
        <v>35467.829999999987</v>
      </c>
      <c r="Y82" s="13"/>
      <c r="Z82" s="18"/>
      <c r="AA82" s="19"/>
      <c r="AB82" s="17"/>
      <c r="AC82" s="20"/>
      <c r="AD82" s="17"/>
      <c r="AE82" s="21"/>
      <c r="AF82" s="17"/>
      <c r="AG82" s="17"/>
      <c r="AH82" s="11"/>
      <c r="AI82" s="17"/>
    </row>
    <row r="83" spans="1:35" x14ac:dyDescent="0.25">
      <c r="A83" s="11"/>
      <c r="B83" s="11"/>
      <c r="C83" s="11"/>
      <c r="D83" s="13"/>
      <c r="E83" s="21"/>
      <c r="F83" s="11"/>
      <c r="G83" s="13"/>
      <c r="H83" s="13"/>
      <c r="I83" s="13"/>
      <c r="J83" s="13"/>
      <c r="K83" s="13"/>
      <c r="L83" s="13"/>
      <c r="M83" s="13"/>
      <c r="N83" s="57"/>
      <c r="O83" s="57"/>
      <c r="P83" s="13"/>
      <c r="Q83" s="13"/>
      <c r="R83" s="13"/>
      <c r="S83" s="13"/>
      <c r="T83" s="13"/>
      <c r="U83" s="13"/>
      <c r="V83" s="13"/>
      <c r="W83" s="13"/>
      <c r="X83" s="11"/>
      <c r="Y83" s="198"/>
      <c r="Z83" s="199"/>
      <c r="AA83" s="58"/>
      <c r="AB83" s="17"/>
      <c r="AC83" s="20"/>
      <c r="AD83" s="17"/>
      <c r="AE83" s="21"/>
      <c r="AF83" s="17"/>
      <c r="AG83" s="74"/>
      <c r="AH83" s="200"/>
      <c r="AI83" s="11"/>
    </row>
    <row r="87" spans="1:35" x14ac:dyDescent="0.25">
      <c r="A87" s="25"/>
      <c r="B87" s="25"/>
      <c r="C87" s="25"/>
      <c r="D87" s="210"/>
      <c r="E87" s="211"/>
      <c r="F87" s="25"/>
      <c r="G87" s="210"/>
      <c r="H87" s="210"/>
      <c r="I87" s="210"/>
      <c r="J87" s="210"/>
      <c r="K87" s="210"/>
      <c r="L87" s="210"/>
      <c r="M87" s="210"/>
      <c r="N87" s="212"/>
      <c r="O87" s="212"/>
      <c r="P87" s="210"/>
      <c r="Q87" s="210"/>
      <c r="R87" s="210"/>
      <c r="S87" s="210"/>
      <c r="T87" s="210"/>
      <c r="U87" s="210"/>
      <c r="V87" s="210"/>
      <c r="W87" s="210"/>
      <c r="X87" s="25"/>
      <c r="Y87" s="210"/>
      <c r="Z87" s="213"/>
      <c r="AA87" s="214"/>
      <c r="AB87" s="59"/>
      <c r="AC87" s="215"/>
      <c r="AD87" s="59"/>
      <c r="AE87" s="211"/>
      <c r="AF87" s="25"/>
      <c r="AG87" s="60"/>
      <c r="AH87" s="216"/>
    </row>
    <row r="88" spans="1:35" x14ac:dyDescent="0.25">
      <c r="A88" s="25"/>
      <c r="B88" s="25"/>
      <c r="C88" s="25"/>
      <c r="D88" s="210"/>
      <c r="E88" s="211"/>
      <c r="F88" s="25"/>
      <c r="G88" s="210"/>
      <c r="H88" s="210"/>
      <c r="I88" s="210"/>
      <c r="J88" s="210"/>
      <c r="K88" s="210"/>
      <c r="L88" s="210"/>
      <c r="M88" s="210"/>
      <c r="N88" s="212"/>
      <c r="O88" s="212"/>
      <c r="P88" s="210"/>
      <c r="Q88" s="210"/>
      <c r="R88" s="210"/>
      <c r="S88" s="210"/>
      <c r="T88" s="210"/>
      <c r="U88" s="210"/>
      <c r="V88" s="210"/>
      <c r="W88" s="210"/>
      <c r="X88" s="25"/>
      <c r="Y88" s="210"/>
      <c r="Z88" s="213"/>
      <c r="AA88" s="214"/>
      <c r="AB88" s="59"/>
      <c r="AC88" s="215"/>
      <c r="AD88" s="59"/>
      <c r="AE88" s="211"/>
      <c r="AF88" s="25"/>
      <c r="AG88" s="60"/>
      <c r="AH88" s="60"/>
    </row>
    <row r="89" spans="1:35" x14ac:dyDescent="0.25">
      <c r="A89" s="25"/>
      <c r="B89" s="25"/>
      <c r="C89" s="25"/>
      <c r="D89" s="210"/>
      <c r="E89" s="211"/>
      <c r="F89" s="25"/>
      <c r="G89" s="210"/>
      <c r="H89" s="210"/>
      <c r="I89" s="210"/>
      <c r="J89" s="210"/>
      <c r="K89" s="210"/>
      <c r="L89" s="210"/>
      <c r="M89" s="210"/>
      <c r="N89" s="212"/>
      <c r="O89" s="212"/>
      <c r="P89" s="210"/>
      <c r="Q89" s="210"/>
      <c r="R89" s="210"/>
      <c r="S89" s="210"/>
      <c r="T89" s="210"/>
      <c r="U89" s="210"/>
      <c r="V89" s="210"/>
      <c r="W89" s="210"/>
      <c r="X89" s="25"/>
      <c r="Y89" s="210"/>
      <c r="Z89" s="213"/>
      <c r="AA89" s="214"/>
      <c r="AB89" s="59"/>
      <c r="AC89" s="215"/>
      <c r="AD89" s="59"/>
      <c r="AE89" s="211"/>
      <c r="AF89" s="25"/>
      <c r="AG89" s="60"/>
      <c r="AH89" s="60"/>
    </row>
    <row r="90" spans="1:35" x14ac:dyDescent="0.25">
      <c r="A90" s="25"/>
      <c r="B90" s="25"/>
      <c r="C90" s="25"/>
      <c r="D90" s="210"/>
      <c r="E90" s="211"/>
      <c r="F90" s="25"/>
      <c r="G90" s="210"/>
      <c r="H90" s="210"/>
      <c r="I90" s="210"/>
      <c r="J90" s="210"/>
      <c r="K90" s="210"/>
      <c r="L90" s="210"/>
      <c r="M90" s="210"/>
      <c r="N90" s="212"/>
      <c r="O90" s="212"/>
      <c r="P90" s="210"/>
      <c r="Q90" s="210"/>
      <c r="R90" s="210"/>
      <c r="S90" s="210"/>
      <c r="T90" s="210"/>
      <c r="U90" s="210"/>
      <c r="V90" s="210"/>
      <c r="W90" s="210"/>
      <c r="X90" s="25"/>
      <c r="Y90" s="210"/>
      <c r="Z90" s="213"/>
      <c r="AA90" s="214"/>
      <c r="AB90" s="59"/>
      <c r="AC90" s="215"/>
      <c r="AD90" s="59"/>
      <c r="AE90" s="211"/>
      <c r="AF90" s="25"/>
      <c r="AG90" s="60"/>
      <c r="AH90" s="60"/>
    </row>
    <row r="91" spans="1:35" x14ac:dyDescent="0.25">
      <c r="A91" s="25"/>
      <c r="B91" s="25"/>
      <c r="C91" s="25"/>
      <c r="D91" s="210"/>
      <c r="E91" s="211"/>
      <c r="F91" s="25"/>
      <c r="G91" s="210"/>
      <c r="H91" s="210"/>
      <c r="I91" s="210"/>
      <c r="J91" s="210"/>
      <c r="K91" s="210"/>
      <c r="L91" s="210"/>
      <c r="M91" s="210"/>
      <c r="N91" s="212"/>
      <c r="O91" s="212"/>
      <c r="P91" s="210"/>
      <c r="Q91" s="210"/>
      <c r="R91" s="210"/>
      <c r="S91" s="210"/>
      <c r="T91" s="210"/>
      <c r="U91" s="210"/>
      <c r="V91" s="210"/>
      <c r="W91" s="210"/>
      <c r="X91" s="25"/>
      <c r="Y91" s="210"/>
      <c r="Z91" s="213"/>
      <c r="AA91" s="214"/>
      <c r="AB91" s="59"/>
      <c r="AC91" s="215"/>
      <c r="AD91" s="59"/>
      <c r="AE91" s="211"/>
      <c r="AF91" s="25"/>
      <c r="AG91" s="60"/>
      <c r="AH91" s="60"/>
    </row>
    <row r="92" spans="1:35" x14ac:dyDescent="0.25">
      <c r="A92" s="25"/>
      <c r="B92" s="25"/>
      <c r="C92" s="25"/>
      <c r="D92" s="210"/>
      <c r="E92" s="211"/>
      <c r="F92" s="25"/>
      <c r="G92" s="210"/>
      <c r="H92" s="210"/>
      <c r="I92" s="210"/>
      <c r="J92" s="210"/>
      <c r="K92" s="210"/>
      <c r="L92" s="210"/>
      <c r="M92" s="210"/>
      <c r="N92" s="212"/>
      <c r="O92" s="212"/>
      <c r="P92" s="210"/>
      <c r="Q92" s="210"/>
      <c r="R92" s="210"/>
      <c r="S92" s="210"/>
      <c r="T92" s="210"/>
      <c r="U92" s="210"/>
      <c r="V92" s="210"/>
      <c r="W92" s="210"/>
      <c r="X92" s="25"/>
      <c r="Y92" s="210"/>
      <c r="Z92" s="213"/>
      <c r="AA92" s="214"/>
      <c r="AB92" s="59"/>
      <c r="AC92" s="215"/>
      <c r="AD92" s="59"/>
      <c r="AE92" s="211"/>
      <c r="AF92" s="25"/>
      <c r="AG92" s="60"/>
      <c r="AH92" s="60"/>
    </row>
    <row r="93" spans="1:35" x14ac:dyDescent="0.25">
      <c r="A93" s="25"/>
      <c r="B93" s="25"/>
      <c r="C93" s="25"/>
      <c r="D93" s="210"/>
      <c r="E93" s="211"/>
      <c r="F93" s="25"/>
      <c r="G93" s="210"/>
      <c r="H93" s="210"/>
      <c r="I93" s="210"/>
      <c r="J93" s="210"/>
      <c r="K93" s="210"/>
      <c r="L93" s="210"/>
      <c r="M93" s="210"/>
      <c r="N93" s="212"/>
      <c r="O93" s="212"/>
      <c r="P93" s="210"/>
      <c r="Q93" s="210"/>
      <c r="R93" s="210"/>
      <c r="S93" s="210"/>
      <c r="T93" s="210"/>
      <c r="U93" s="210"/>
      <c r="V93" s="210"/>
      <c r="W93" s="210"/>
      <c r="X93" s="25"/>
      <c r="Y93" s="210"/>
      <c r="Z93" s="213"/>
      <c r="AA93" s="214"/>
      <c r="AB93" s="59"/>
      <c r="AC93" s="215"/>
      <c r="AD93" s="59"/>
      <c r="AE93" s="211"/>
      <c r="AF93" s="25"/>
      <c r="AG93" s="60"/>
      <c r="AH93" s="60"/>
    </row>
    <row r="94" spans="1:35" x14ac:dyDescent="0.25">
      <c r="A94" s="25"/>
      <c r="B94" s="25"/>
      <c r="C94" s="25"/>
      <c r="D94" s="210"/>
      <c r="E94" s="211"/>
      <c r="F94" s="25"/>
      <c r="G94" s="210"/>
      <c r="H94" s="210"/>
      <c r="I94" s="210"/>
      <c r="J94" s="210"/>
      <c r="K94" s="210"/>
      <c r="L94" s="210"/>
      <c r="M94" s="210"/>
      <c r="N94" s="212"/>
      <c r="O94" s="212"/>
      <c r="P94" s="210"/>
      <c r="Q94" s="210"/>
      <c r="R94" s="210"/>
      <c r="S94" s="210"/>
      <c r="T94" s="210"/>
      <c r="U94" s="210"/>
      <c r="V94" s="210"/>
      <c r="W94" s="210"/>
      <c r="X94" s="25"/>
      <c r="Y94" s="210"/>
      <c r="Z94" s="213"/>
      <c r="AA94" s="214"/>
      <c r="AB94" s="59"/>
      <c r="AC94" s="215"/>
      <c r="AD94" s="59"/>
      <c r="AE94" s="211"/>
      <c r="AG94" s="217"/>
      <c r="AH94" s="217"/>
    </row>
    <row r="95" spans="1:35" x14ac:dyDescent="0.25">
      <c r="AH95" s="218"/>
    </row>
    <row r="101" spans="1:35" s="207" customFormat="1" x14ac:dyDescent="0.25">
      <c r="A101" s="201"/>
      <c r="B101" s="201"/>
      <c r="C101" s="201"/>
      <c r="D101" s="202"/>
      <c r="E101" s="203"/>
      <c r="F101" s="201"/>
      <c r="G101" s="202"/>
      <c r="H101" s="202"/>
      <c r="I101" s="202"/>
      <c r="J101" s="202"/>
      <c r="K101" s="202"/>
      <c r="L101" s="202"/>
      <c r="M101" s="202"/>
      <c r="N101" s="204"/>
      <c r="O101" s="204"/>
      <c r="P101" s="202"/>
      <c r="Q101" s="202"/>
      <c r="R101" s="202"/>
      <c r="S101" s="202"/>
      <c r="T101" s="202"/>
      <c r="U101" s="202"/>
      <c r="V101" s="202"/>
      <c r="W101" s="202"/>
      <c r="X101" s="201"/>
      <c r="Y101" s="202"/>
      <c r="Z101" s="205"/>
      <c r="AA101" s="206"/>
      <c r="AC101" s="208"/>
      <c r="AE101" s="203"/>
      <c r="AF101" s="59"/>
      <c r="AH101" s="209"/>
      <c r="AI101" s="25"/>
    </row>
  </sheetData>
  <autoFilter ref="A1:AI93" xr:uid="{5E963C88-0C5A-4FC8-B9F7-0ABB180515BC}"/>
  <printOptions headings="1" gridLines="1"/>
  <pageMargins left="0.34" right="0.26" top="0.4" bottom="0.36" header="0.5" footer="0.5"/>
  <pageSetup paperSize="8" scale="3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Canoni 2025</vt:lpstr>
      <vt:lpstr>'Canoni 2025'!Area_stampa</vt:lpstr>
    </vt:vector>
  </TitlesOfParts>
  <Company>A.P.S.P. Vannetti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Bazzanella - APSP C. Vannetti</dc:creator>
  <cp:lastModifiedBy>Martina Bazzanella - APSP C. Vannetti</cp:lastModifiedBy>
  <dcterms:created xsi:type="dcterms:W3CDTF">2026-05-07T11:47:23Z</dcterms:created>
  <dcterms:modified xsi:type="dcterms:W3CDTF">2026-05-07T11:49:39Z</dcterms:modified>
</cp:coreProperties>
</file>